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60" yWindow="90" windowWidth="14355" windowHeight="4680" activeTab="2"/>
  </bookViews>
  <sheets>
    <sheet name="Proksimat kitosan" sheetId="3" r:id="rId1"/>
    <sheet name="Pengaruh" sheetId="2" r:id="rId2"/>
    <sheet name="Optimasi" sheetId="1" r:id="rId3"/>
    <sheet name="Kelarutan Total" sheetId="4" r:id="rId4"/>
    <sheet name="Loss on Ignition" sheetId="6" r:id="rId5"/>
    <sheet name="Loss on Drying" sheetId="5" r:id="rId6"/>
    <sheet name="pH" sheetId="7" r:id="rId7"/>
    <sheet name="Uji T pengaruh" sheetId="14" r:id="rId8"/>
    <sheet name="Anova Optimasi" sheetId="10" r:id="rId9"/>
    <sheet name="Anova kelarutan total" sheetId="17" r:id="rId10"/>
    <sheet name="Anova LOI" sheetId="16" r:id="rId11"/>
    <sheet name="Anova LOD" sheetId="18" r:id="rId12"/>
    <sheet name="Anova pH" sheetId="19" r:id="rId13"/>
  </sheets>
  <calcPr calcId="152511"/>
</workbook>
</file>

<file path=xl/calcChain.xml><?xml version="1.0" encoding="utf-8"?>
<calcChain xmlns="http://schemas.openxmlformats.org/spreadsheetml/2006/main">
  <c r="F14" i="7" l="1"/>
  <c r="F11" i="7"/>
  <c r="F8" i="7"/>
  <c r="F5" i="7"/>
  <c r="H6" i="5" l="1"/>
  <c r="G6" i="5"/>
  <c r="I6" i="5" s="1"/>
  <c r="G7" i="5"/>
  <c r="G8" i="5"/>
  <c r="G9" i="5"/>
  <c r="H9" i="5" s="1"/>
  <c r="G10" i="5"/>
  <c r="G11" i="5"/>
  <c r="G12" i="5"/>
  <c r="G13" i="5"/>
  <c r="H12" i="5" s="1"/>
  <c r="G14" i="5"/>
  <c r="G15" i="5"/>
  <c r="G16" i="5"/>
  <c r="G17" i="5"/>
  <c r="I12" i="5" l="1"/>
  <c r="I9" i="5"/>
  <c r="I15" i="5"/>
  <c r="H15" i="5"/>
  <c r="E5" i="7"/>
  <c r="E14" i="7"/>
  <c r="E11" i="7"/>
  <c r="E8" i="7"/>
  <c r="E4" i="6" l="1"/>
  <c r="F4" i="6" s="1"/>
  <c r="E5" i="6"/>
  <c r="F5" i="6" s="1"/>
  <c r="E6" i="6"/>
  <c r="F6" i="6" s="1"/>
  <c r="E7" i="6"/>
  <c r="F7" i="6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/>
  <c r="G13" i="6" l="1"/>
  <c r="H10" i="6"/>
  <c r="G10" i="6"/>
  <c r="G7" i="6"/>
  <c r="H7" i="6"/>
  <c r="H13" i="6"/>
  <c r="H4" i="6"/>
  <c r="G4" i="6"/>
  <c r="F14" i="4"/>
  <c r="F15" i="4"/>
  <c r="F16" i="4"/>
  <c r="F17" i="4"/>
  <c r="F18" i="4"/>
  <c r="F12" i="4" l="1"/>
  <c r="G12" i="4" s="1"/>
  <c r="F11" i="4"/>
  <c r="G11" i="4" s="1"/>
  <c r="G18" i="4"/>
  <c r="G17" i="4"/>
  <c r="F13" i="4"/>
  <c r="G13" i="4" s="1"/>
  <c r="F9" i="4"/>
  <c r="G9" i="4" s="1"/>
  <c r="F8" i="4"/>
  <c r="G8" i="4" s="1"/>
  <c r="F10" i="4"/>
  <c r="G10" i="4" s="1"/>
  <c r="G14" i="4"/>
  <c r="G15" i="4"/>
  <c r="F7" i="4"/>
  <c r="G7" i="4" s="1"/>
  <c r="I13" i="4" l="1"/>
  <c r="I10" i="4"/>
  <c r="I7" i="4"/>
  <c r="H10" i="4"/>
  <c r="H13" i="4"/>
  <c r="G16" i="4"/>
  <c r="H7" i="4"/>
  <c r="F7" i="1"/>
  <c r="F8" i="1"/>
  <c r="F6" i="1"/>
  <c r="E17" i="1"/>
  <c r="F17" i="1" s="1"/>
  <c r="E16" i="1"/>
  <c r="F16" i="1" s="1"/>
  <c r="E15" i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D11" i="2"/>
  <c r="D10" i="2"/>
  <c r="D9" i="2"/>
  <c r="D8" i="2"/>
  <c r="D7" i="2"/>
  <c r="D6" i="2"/>
  <c r="H12" i="1" l="1"/>
  <c r="E6" i="2"/>
  <c r="F6" i="2"/>
  <c r="H16" i="4"/>
  <c r="I16" i="4"/>
  <c r="G6" i="1"/>
  <c r="G9" i="1"/>
  <c r="H9" i="1"/>
  <c r="G12" i="1"/>
  <c r="E9" i="2"/>
  <c r="F9" i="2"/>
  <c r="H6" i="1"/>
  <c r="F15" i="1"/>
  <c r="G15" i="1" l="1"/>
  <c r="H15" i="1"/>
</calcChain>
</file>

<file path=xl/sharedStrings.xml><?xml version="1.0" encoding="utf-8"?>
<sst xmlns="http://schemas.openxmlformats.org/spreadsheetml/2006/main" count="332" uniqueCount="109">
  <si>
    <t>Rendemen Glukosamin</t>
  </si>
  <si>
    <t>Perlakuan</t>
  </si>
  <si>
    <t>Berat  glukosamin (gr)</t>
  </si>
  <si>
    <t>Rendemen (%)</t>
  </si>
  <si>
    <t>A</t>
  </si>
  <si>
    <t>B</t>
  </si>
  <si>
    <t xml:space="preserve">Keterangan : </t>
  </si>
  <si>
    <t>Tanpa Ultrasonikasi (A)</t>
  </si>
  <si>
    <t>Dengan Ultrasonikasi (B)</t>
  </si>
  <si>
    <t>(30 menit ultrasonikasi dan 60oC waktu pemanasan)</t>
  </si>
  <si>
    <t xml:space="preserve">Suhu </t>
  </si>
  <si>
    <t>Ultrasonikasi (s)</t>
  </si>
  <si>
    <t>Waktu</t>
  </si>
  <si>
    <t xml:space="preserve">Berat  </t>
  </si>
  <si>
    <t>Glukosamin (gr)</t>
  </si>
  <si>
    <t>Rata-rata</t>
  </si>
  <si>
    <r>
      <t>Pemanasan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>C)</t>
    </r>
  </si>
  <si>
    <t>Spesifikasi</t>
  </si>
  <si>
    <t>powder</t>
  </si>
  <si>
    <t>(%Basis Kering)</t>
  </si>
  <si>
    <t>Hasil Analisis</t>
  </si>
  <si>
    <t>EFSA 2010</t>
  </si>
  <si>
    <t>GRAS 2012</t>
  </si>
  <si>
    <t>Warna</t>
  </si>
  <si>
    <t>Bau</t>
  </si>
  <si>
    <t>Bentuk</t>
  </si>
  <si>
    <t>Kadar Air (%)</t>
  </si>
  <si>
    <t>Kadar Abu (%)</t>
  </si>
  <si>
    <t>Total Nitrogen (%)</t>
  </si>
  <si>
    <t>Putih kekuningan</t>
  </si>
  <si>
    <t xml:space="preserve"> -</t>
  </si>
  <si>
    <t>≤ 10</t>
  </si>
  <si>
    <t xml:space="preserve"> ≥ 90</t>
  </si>
  <si>
    <t>≤ 3</t>
  </si>
  <si>
    <t>≤ 6</t>
  </si>
  <si>
    <t>White to off white</t>
  </si>
  <si>
    <t>Netral</t>
  </si>
  <si>
    <t>18-120 mesh</t>
  </si>
  <si>
    <t>≤ 0,5</t>
  </si>
  <si>
    <t>0,02 g/100 g</t>
  </si>
  <si>
    <t>25-5.000</t>
  </si>
  <si>
    <t>75-95</t>
  </si>
  <si>
    <t>Tidak berbau</t>
  </si>
  <si>
    <t>80 mesh</t>
  </si>
  <si>
    <t>Viskositas (cps)</t>
  </si>
  <si>
    <t>Derajat Deasetilasi (%)</t>
  </si>
  <si>
    <t>Karakteristik Kitosan Udang (Penaeus monodon)</t>
  </si>
  <si>
    <t>Kelarutan</t>
  </si>
  <si>
    <t>total (%)</t>
  </si>
  <si>
    <t>Berat kertas</t>
  </si>
  <si>
    <t>saring (g)</t>
  </si>
  <si>
    <t>saring+Berat akhir (g)</t>
  </si>
  <si>
    <t>Berat</t>
  </si>
  <si>
    <t>akhir (g)</t>
  </si>
  <si>
    <t>awal (g)</t>
  </si>
  <si>
    <t>LOI (%)</t>
  </si>
  <si>
    <t xml:space="preserve">Cawan kosong </t>
  </si>
  <si>
    <t>dan sampel setelah dipanaskan (A) (gr)</t>
  </si>
  <si>
    <t xml:space="preserve">Cawan kosong dan sampel </t>
  </si>
  <si>
    <t>setelah dipanaskan (A)-Cawan Kosong (B)</t>
  </si>
  <si>
    <t>Rata-rata (%)</t>
  </si>
  <si>
    <t xml:space="preserve">Cawan </t>
  </si>
  <si>
    <t>Kosong</t>
  </si>
  <si>
    <t>kelarutan total (%)</t>
  </si>
  <si>
    <t>Waktu Ultrasonikasi 30'</t>
  </si>
  <si>
    <t>Waktu Ultrasonikasi 40'</t>
  </si>
  <si>
    <t>Stdev</t>
  </si>
  <si>
    <t>Rata-Rata (%)</t>
  </si>
  <si>
    <t>Perhitungan Loss on Ignition</t>
  </si>
  <si>
    <t>Anova: Two-Factor With Replication</t>
  </si>
  <si>
    <t>SUMMARY</t>
  </si>
  <si>
    <t>Total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</si>
  <si>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</si>
  <si>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</si>
  <si>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</si>
  <si>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</si>
  <si>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</si>
  <si>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</si>
  <si>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</si>
  <si>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</si>
  <si>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</si>
  <si>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</si>
  <si>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</si>
  <si>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</si>
  <si>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Sample</t>
  </si>
  <si>
    <t>Columns</t>
  </si>
  <si>
    <t>Interaction</t>
  </si>
  <si>
    <t>Within</t>
  </si>
  <si>
    <t>pH</t>
  </si>
  <si>
    <t>Bobot sampel awal</t>
  </si>
  <si>
    <t>Bobot sampel</t>
  </si>
  <si>
    <t>sebelum di oven (w1) (g)</t>
  </si>
  <si>
    <t>setelah di oven (w2)(g)</t>
  </si>
  <si>
    <t>t-Test: Two-Sample Assuming Equal Variances</t>
  </si>
  <si>
    <t>Mean</t>
  </si>
  <si>
    <t>Observations</t>
  </si>
  <si>
    <t>Pooled Variance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</si>
  <si>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</si>
  <si>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</si>
  <si>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</si>
  <si>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</si>
  <si>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</si>
  <si>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</si>
  <si>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60 oC</t>
  </si>
  <si>
    <t>80 oC</t>
  </si>
  <si>
    <t>30 menit</t>
  </si>
  <si>
    <t>40 menit</t>
  </si>
  <si>
    <r>
      <t>60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>C</t>
    </r>
  </si>
  <si>
    <r>
      <t>80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</si>
</sst>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0"/>
    <numFmt numFmtId="166" formatCode="0.000"/>
  </numFmts>
  <fonts count="6" x14ac:knownFonts="1">
    <font>
      <sz val="11"/>
      <color theme="1"/>
      <name val="Calibri"/>
      <family val="2"/>
      <charset val="1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0"/>
      <color theme="1"/>
      <name val="Calibri"/>
      <family val="2"/>
      <charset val="1"/>
      <scheme val="minor"/>
    </font>
    <font>
      <i/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164" fontId="0" fillId="0" borderId="0" xfId="0" applyNumberForma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" fontId="0" fillId="0" borderId="1" xfId="0" applyNumberFormat="1" applyBorder="1"/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/>
    <xf numFmtId="0" fontId="2" fillId="0" borderId="1" xfId="0" applyFont="1" applyBorder="1"/>
    <xf numFmtId="10" fontId="0" fillId="0" borderId="1" xfId="0" applyNumberFormat="1" applyBorder="1"/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0" fontId="0" fillId="0" borderId="1" xfId="1" applyNumberFormat="1" applyFont="1" applyBorder="1"/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/>
    <xf numFmtId="2" fontId="0" fillId="0" borderId="0" xfId="0" applyNumberFormat="1"/>
    <xf numFmtId="164" fontId="0" fillId="0" borderId="1" xfId="0" applyNumberFormat="1" applyBorder="1"/>
    <xf numFmtId="9" fontId="0" fillId="0" borderId="0" xfId="1" applyFont="1"/>
    <xf numFmtId="3" fontId="0" fillId="0" borderId="0" xfId="0" applyNumberFormat="1" applyFill="1" applyBorder="1"/>
    <xf numFmtId="0" fontId="0" fillId="0" borderId="0" xfId="0" applyFill="1" applyBorder="1" applyAlignment="1"/>
    <xf numFmtId="0" fontId="4" fillId="0" borderId="9" xfId="0" applyFont="1" applyFill="1" applyBorder="1" applyAlignment="1">
      <alignment horizontal="right"/>
    </xf>
    <xf numFmtId="0" fontId="0" fillId="0" borderId="10" xfId="0" applyFill="1" applyBorder="1" applyAlignment="1"/>
    <xf numFmtId="0" fontId="5" fillId="0" borderId="11" xfId="0" applyFont="1" applyFill="1" applyBorder="1" applyAlignment="1">
      <alignment horizontal="center"/>
    </xf>
    <xf numFmtId="10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6" fontId="0" fillId="0" borderId="0" xfId="0" applyNumberFormat="1"/>
    <xf numFmtId="0" fontId="0" fillId="0" borderId="0" xfId="0" applyFill="1" applyBorder="1"/>
    <xf numFmtId="0" fontId="0" fillId="0" borderId="12" xfId="0" applyFill="1" applyBorder="1"/>
    <xf numFmtId="0" fontId="0" fillId="0" borderId="0" xfId="1" applyNumberFormat="1" applyFont="1"/>
    <xf numFmtId="0" fontId="0" fillId="0" borderId="0" xfId="0" applyNumberFormat="1"/>
    <xf numFmtId="9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10" fontId="0" fillId="0" borderId="2" xfId="1" applyNumberFormat="1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Rendemen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Optimasi!$C$21</c:f>
              <c:strCache>
                <c:ptCount val="1"/>
                <c:pt idx="0">
                  <c:v>Waktu Ultrasonikasi 30'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Optimasi!$G$24:$G$25</c:f>
                <c:numCache>
                  <c:formatCode>General</c:formatCode>
                  <c:ptCount val="2"/>
                  <c:pt idx="0">
                    <c:v>1.0817000000000001</c:v>
                  </c:pt>
                  <c:pt idx="1">
                    <c:v>0.67879999999999996</c:v>
                  </c:pt>
                </c:numCache>
              </c:numRef>
            </c:plus>
            <c:minus>
              <c:numRef>
                <c:f>Optimasi!$G$24:$G$25</c:f>
                <c:numCache>
                  <c:formatCode>General</c:formatCode>
                  <c:ptCount val="2"/>
                  <c:pt idx="0">
                    <c:v>1.0817000000000001</c:v>
                  </c:pt>
                  <c:pt idx="1">
                    <c:v>0.67879999999999996</c:v>
                  </c:pt>
                </c:numCache>
              </c:numRef>
            </c:minus>
          </c:errBars>
          <c:cat>
            <c:numRef>
              <c:f>Optimasi!$D$20:$E$20</c:f>
              <c:numCache>
                <c:formatCode>General</c:formatCode>
                <c:ptCount val="2"/>
                <c:pt idx="0">
                  <c:v>60</c:v>
                </c:pt>
                <c:pt idx="1">
                  <c:v>80</c:v>
                </c:pt>
              </c:numCache>
            </c:numRef>
          </c:cat>
          <c:val>
            <c:numRef>
              <c:f>Optimasi!$D$21:$E$21</c:f>
              <c:numCache>
                <c:formatCode>0.00</c:formatCode>
                <c:ptCount val="2"/>
                <c:pt idx="0">
                  <c:v>68.3</c:v>
                </c:pt>
                <c:pt idx="1">
                  <c:v>70.133333333333326</c:v>
                </c:pt>
              </c:numCache>
            </c:numRef>
          </c:val>
        </c:ser>
        <c:ser>
          <c:idx val="1"/>
          <c:order val="1"/>
          <c:tx>
            <c:strRef>
              <c:f>Optimasi!$C$22</c:f>
              <c:strCache>
                <c:ptCount val="1"/>
                <c:pt idx="0">
                  <c:v>Waktu Ultrasonikasi 40'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Optimasi!$G$26:$G$27</c:f>
                <c:numCache>
                  <c:formatCode>General</c:formatCode>
                  <c:ptCount val="2"/>
                  <c:pt idx="0">
                    <c:v>3.8210999999999999</c:v>
                  </c:pt>
                  <c:pt idx="1">
                    <c:v>13.474500000000001</c:v>
                  </c:pt>
                </c:numCache>
              </c:numRef>
            </c:plus>
            <c:minus>
              <c:numRef>
                <c:f>Optimasi!$G$26:$G$27</c:f>
                <c:numCache>
                  <c:formatCode>General</c:formatCode>
                  <c:ptCount val="2"/>
                  <c:pt idx="0">
                    <c:v>3.8210999999999999</c:v>
                  </c:pt>
                  <c:pt idx="1">
                    <c:v>13.474500000000001</c:v>
                  </c:pt>
                </c:numCache>
              </c:numRef>
            </c:minus>
          </c:errBars>
          <c:cat>
            <c:numRef>
              <c:f>Optimasi!$D$20:$E$20</c:f>
              <c:numCache>
                <c:formatCode>General</c:formatCode>
                <c:ptCount val="2"/>
                <c:pt idx="0">
                  <c:v>60</c:v>
                </c:pt>
                <c:pt idx="1">
                  <c:v>80</c:v>
                </c:pt>
              </c:numCache>
            </c:numRef>
          </c:cat>
          <c:val>
            <c:numRef>
              <c:f>Optimasi!$D$22:$E$22</c:f>
              <c:numCache>
                <c:formatCode>0.00</c:formatCode>
                <c:ptCount val="2"/>
                <c:pt idx="0">
                  <c:v>66.533333333333331</c:v>
                </c:pt>
                <c:pt idx="1">
                  <c:v>68.38333333333334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355736"/>
        <c:axId val="224356128"/>
      </c:barChart>
      <c:catAx>
        <c:axId val="22435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4356128"/>
        <c:crosses val="autoZero"/>
        <c:auto val="1"/>
        <c:lblAlgn val="ctr"/>
        <c:lblOffset val="100"/>
        <c:noMultiLvlLbl val="0"/>
      </c:catAx>
      <c:valAx>
        <c:axId val="224356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Rendemen (%)</a:t>
                </a:r>
              </a:p>
            </c:rich>
          </c:tx>
          <c:layout>
            <c:manualLayout>
              <c:xMode val="edge"/>
              <c:yMode val="edge"/>
              <c:x val="0.18135376756066413"/>
              <c:y val="0.34615325523333973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224355736"/>
        <c:crosses val="autoZero"/>
        <c:crossBetween val="between"/>
        <c:majorUnit val="1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Kelarutan Total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'Kelarutan Total'!$C$23</c:f>
              <c:strCache>
                <c:ptCount val="1"/>
                <c:pt idx="0">
                  <c:v>Waktu Ultrasonikasi 30'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'Kelarutan Total'!$J$7:$J$8</c:f>
                <c:numCache>
                  <c:formatCode>General</c:formatCode>
                  <c:ptCount val="2"/>
                  <c:pt idx="0">
                    <c:v>1.7299999999999999E-2</c:v>
                  </c:pt>
                  <c:pt idx="1">
                    <c:v>2.8899999999999999E-2</c:v>
                  </c:pt>
                </c:numCache>
              </c:numRef>
            </c:plus>
            <c:minus>
              <c:numRef>
                <c:f>'Kelarutan Total'!$J$7:$J$8</c:f>
                <c:numCache>
                  <c:formatCode>General</c:formatCode>
                  <c:ptCount val="2"/>
                  <c:pt idx="0">
                    <c:v>1.7299999999999999E-2</c:v>
                  </c:pt>
                  <c:pt idx="1">
                    <c:v>2.8899999999999999E-2</c:v>
                  </c:pt>
                </c:numCache>
              </c:numRef>
            </c:minus>
          </c:errBars>
          <c:cat>
            <c:numRef>
              <c:f>'Kelarutan Total'!$D$22:$E$22</c:f>
              <c:numCache>
                <c:formatCode>General</c:formatCode>
                <c:ptCount val="2"/>
                <c:pt idx="0">
                  <c:v>60</c:v>
                </c:pt>
                <c:pt idx="1">
                  <c:v>80</c:v>
                </c:pt>
              </c:numCache>
            </c:numRef>
          </c:cat>
          <c:val>
            <c:numRef>
              <c:f>'Kelarutan Total'!$D$23:$E$23</c:f>
              <c:numCache>
                <c:formatCode>0%</c:formatCode>
                <c:ptCount val="2"/>
                <c:pt idx="0">
                  <c:v>0.90999999999999981</c:v>
                </c:pt>
                <c:pt idx="1">
                  <c:v>0.94666666666666777</c:v>
                </c:pt>
              </c:numCache>
            </c:numRef>
          </c:val>
        </c:ser>
        <c:ser>
          <c:idx val="1"/>
          <c:order val="1"/>
          <c:tx>
            <c:strRef>
              <c:f>'Kelarutan Total'!$C$24</c:f>
              <c:strCache>
                <c:ptCount val="1"/>
                <c:pt idx="0">
                  <c:v>Waktu Ultrasonikasi 40'</c:v>
                </c:pt>
              </c:strCache>
            </c:strRef>
          </c:tx>
          <c:spPr>
            <a:pattFill prst="diag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'Kelarutan Total'!$J$9:$J$10</c:f>
                <c:numCache>
                  <c:formatCode>General</c:formatCode>
                  <c:ptCount val="2"/>
                  <c:pt idx="0">
                    <c:v>0.115</c:v>
                  </c:pt>
                  <c:pt idx="1">
                    <c:v>2.8899999999999999E-2</c:v>
                  </c:pt>
                </c:numCache>
              </c:numRef>
            </c:plus>
            <c:minus>
              <c:numRef>
                <c:f>'Kelarutan Total'!$J$9:$J$10</c:f>
                <c:numCache>
                  <c:formatCode>General</c:formatCode>
                  <c:ptCount val="2"/>
                  <c:pt idx="0">
                    <c:v>0.115</c:v>
                  </c:pt>
                  <c:pt idx="1">
                    <c:v>2.8899999999999999E-2</c:v>
                  </c:pt>
                </c:numCache>
              </c:numRef>
            </c:minus>
          </c:errBars>
          <c:cat>
            <c:numRef>
              <c:f>'Kelarutan Total'!$D$22:$E$22</c:f>
              <c:numCache>
                <c:formatCode>General</c:formatCode>
                <c:ptCount val="2"/>
                <c:pt idx="0">
                  <c:v>60</c:v>
                </c:pt>
                <c:pt idx="1">
                  <c:v>80</c:v>
                </c:pt>
              </c:numCache>
            </c:numRef>
          </c:cat>
          <c:val>
            <c:numRef>
              <c:f>'Kelarutan Total'!$D$24:$E$24</c:f>
              <c:numCache>
                <c:formatCode>0%</c:formatCode>
                <c:ptCount val="2"/>
                <c:pt idx="0">
                  <c:v>0.90666666666666662</c:v>
                </c:pt>
                <c:pt idx="1">
                  <c:v>0.96333333333333437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355344"/>
        <c:axId val="224356912"/>
      </c:barChart>
      <c:catAx>
        <c:axId val="22435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4356912"/>
        <c:crosses val="autoZero"/>
        <c:auto val="1"/>
        <c:lblAlgn val="ctr"/>
        <c:lblOffset val="100"/>
        <c:noMultiLvlLbl val="0"/>
      </c:catAx>
      <c:valAx>
        <c:axId val="224356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Kelarutan total</a:t>
                </a:r>
                <a:r>
                  <a:rPr lang="id-ID" baseline="0"/>
                  <a:t> (%)</a:t>
                </a:r>
                <a:endParaRPr lang="id-ID"/>
              </a:p>
            </c:rich>
          </c:tx>
          <c:layout>
            <c:manualLayout>
              <c:xMode val="edge"/>
              <c:yMode val="edge"/>
              <c:x val="0.22777777777777777"/>
              <c:y val="0.29697167164449267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crossAx val="2243553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i="1"/>
              <a:t>Loss on Ignition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'Loss on Ignition'!$B$19</c:f>
              <c:strCache>
                <c:ptCount val="1"/>
                <c:pt idx="0">
                  <c:v>Waktu Ultrasonikasi 30'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 w="12700" cap="rnd" cmpd="tri">
              <a:solidFill>
                <a:schemeClr val="tx1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'Loss on Ignition'!$I$4:$I$5</c:f>
                <c:numCache>
                  <c:formatCode>General</c:formatCode>
                  <c:ptCount val="2"/>
                  <c:pt idx="0">
                    <c:v>5.7735000000000002E-2</c:v>
                  </c:pt>
                  <c:pt idx="1">
                    <c:v>5.7735000000000002E-2</c:v>
                  </c:pt>
                </c:numCache>
              </c:numRef>
            </c:plus>
            <c:minus>
              <c:numRef>
                <c:f>'Loss on Ignition'!$I$4:$I$5</c:f>
                <c:numCache>
                  <c:formatCode>General</c:formatCode>
                  <c:ptCount val="2"/>
                  <c:pt idx="0">
                    <c:v>5.7735000000000002E-2</c:v>
                  </c:pt>
                  <c:pt idx="1">
                    <c:v>5.7735000000000002E-2</c:v>
                  </c:pt>
                </c:numCache>
              </c:numRef>
            </c:minus>
          </c:errBars>
          <c:cat>
            <c:numRef>
              <c:f>'Loss on Ignition'!$C$18:$D$18</c:f>
              <c:numCache>
                <c:formatCode>General</c:formatCode>
                <c:ptCount val="2"/>
                <c:pt idx="0" formatCode="#,##0">
                  <c:v>60</c:v>
                </c:pt>
                <c:pt idx="1">
                  <c:v>80</c:v>
                </c:pt>
              </c:numCache>
            </c:numRef>
          </c:cat>
          <c:val>
            <c:numRef>
              <c:f>'Loss on Ignition'!$C$19:$D$19</c:f>
              <c:numCache>
                <c:formatCode>General</c:formatCode>
                <c:ptCount val="2"/>
                <c:pt idx="0">
                  <c:v>0.67</c:v>
                </c:pt>
                <c:pt idx="1">
                  <c:v>0.47</c:v>
                </c:pt>
              </c:numCache>
            </c:numRef>
          </c:val>
        </c:ser>
        <c:ser>
          <c:idx val="1"/>
          <c:order val="1"/>
          <c:tx>
            <c:strRef>
              <c:f>'Loss on Ignition'!$B$20</c:f>
              <c:strCache>
                <c:ptCount val="1"/>
                <c:pt idx="0">
                  <c:v>Waktu Ultrasonikasi 40'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'Loss on Ignition'!$I$6:$I$7</c:f>
                <c:numCache>
                  <c:formatCode>General</c:formatCode>
                  <c:ptCount val="2"/>
                  <c:pt idx="0">
                    <c:v>5.7735000000000002E-2</c:v>
                  </c:pt>
                  <c:pt idx="1">
                    <c:v>5.7735000000000002E-2</c:v>
                  </c:pt>
                </c:numCache>
              </c:numRef>
            </c:plus>
            <c:minus>
              <c:numRef>
                <c:f>'Loss on Ignition'!$I$6:$I$7</c:f>
                <c:numCache>
                  <c:formatCode>General</c:formatCode>
                  <c:ptCount val="2"/>
                  <c:pt idx="0">
                    <c:v>5.7735000000000002E-2</c:v>
                  </c:pt>
                  <c:pt idx="1">
                    <c:v>5.7735000000000002E-2</c:v>
                  </c:pt>
                </c:numCache>
              </c:numRef>
            </c:minus>
          </c:errBars>
          <c:cat>
            <c:numRef>
              <c:f>'Loss on Ignition'!$C$18:$D$18</c:f>
              <c:numCache>
                <c:formatCode>General</c:formatCode>
                <c:ptCount val="2"/>
                <c:pt idx="0" formatCode="#,##0">
                  <c:v>60</c:v>
                </c:pt>
                <c:pt idx="1">
                  <c:v>80</c:v>
                </c:pt>
              </c:numCache>
            </c:numRef>
          </c:cat>
          <c:val>
            <c:numRef>
              <c:f>'Loss on Ignition'!$C$20:$D$20</c:f>
              <c:numCache>
                <c:formatCode>General</c:formatCode>
                <c:ptCount val="2"/>
                <c:pt idx="0">
                  <c:v>0.56999999999999995</c:v>
                </c:pt>
                <c:pt idx="1">
                  <c:v>0.23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360832"/>
        <c:axId val="224361224"/>
      </c:barChart>
      <c:catAx>
        <c:axId val="22436083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crossAx val="224361224"/>
        <c:crosses val="autoZero"/>
        <c:auto val="1"/>
        <c:lblAlgn val="ctr"/>
        <c:lblOffset val="100"/>
        <c:noMultiLvlLbl val="0"/>
      </c:catAx>
      <c:valAx>
        <c:axId val="224361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d-ID" i="1"/>
                  <a:t>Loss </a:t>
                </a:r>
                <a:r>
                  <a:rPr lang="id-ID" i="1" baseline="0"/>
                  <a:t> o</a:t>
                </a:r>
                <a:r>
                  <a:rPr lang="id-ID" i="1"/>
                  <a:t>n Ignition (%)</a:t>
                </a:r>
              </a:p>
            </c:rich>
          </c:tx>
          <c:layout>
            <c:manualLayout>
              <c:xMode val="edge"/>
              <c:yMode val="edge"/>
              <c:x val="0.23152022315202231"/>
              <c:y val="0.2624383292294648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43608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i="1"/>
              <a:t>Loss on Drying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'Loss on Drying'!$D$21</c:f>
              <c:strCache>
                <c:ptCount val="1"/>
                <c:pt idx="0">
                  <c:v>Waktu Ultrasonikasi 30'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'Loss on Drying'!$J$6:$J$7</c:f>
                <c:numCache>
                  <c:formatCode>General</c:formatCode>
                  <c:ptCount val="2"/>
                  <c:pt idx="0">
                    <c:v>8.8699999999999998E-4</c:v>
                  </c:pt>
                  <c:pt idx="1">
                    <c:v>5.4500000000000002E-4</c:v>
                  </c:pt>
                </c:numCache>
              </c:numRef>
            </c:plus>
            <c:minus>
              <c:numRef>
                <c:f>'Loss on Drying'!$J$6:$J$7</c:f>
                <c:numCache>
                  <c:formatCode>General</c:formatCode>
                  <c:ptCount val="2"/>
                  <c:pt idx="0">
                    <c:v>8.8699999999999998E-4</c:v>
                  </c:pt>
                  <c:pt idx="1">
                    <c:v>5.4500000000000002E-4</c:v>
                  </c:pt>
                </c:numCache>
              </c:numRef>
            </c:minus>
          </c:errBars>
          <c:cat>
            <c:strRef>
              <c:f>'Loss on Drying'!$E$20:$F$20</c:f>
              <c:strCache>
                <c:ptCount val="2"/>
                <c:pt idx="0">
                  <c:v>60oC</c:v>
                </c:pt>
                <c:pt idx="1">
                  <c:v>80oC</c:v>
                </c:pt>
              </c:strCache>
            </c:strRef>
          </c:cat>
          <c:val>
            <c:numRef>
              <c:f>'Loss on Drying'!$E$21:$F$21</c:f>
              <c:numCache>
                <c:formatCode>0.00%</c:formatCode>
                <c:ptCount val="2"/>
                <c:pt idx="0">
                  <c:v>1.26E-2</c:v>
                </c:pt>
                <c:pt idx="1">
                  <c:v>1.01E-2</c:v>
                </c:pt>
              </c:numCache>
            </c:numRef>
          </c:val>
        </c:ser>
        <c:ser>
          <c:idx val="1"/>
          <c:order val="1"/>
          <c:tx>
            <c:strRef>
              <c:f>'Loss on Drying'!$D$22</c:f>
              <c:strCache>
                <c:ptCount val="1"/>
                <c:pt idx="0">
                  <c:v>Waktu Ultrasonikasi 40'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'Loss on Drying'!$J$8:$J$9</c:f>
                <c:numCache>
                  <c:formatCode>General</c:formatCode>
                  <c:ptCount val="2"/>
                  <c:pt idx="0">
                    <c:v>1.1820000000000001E-3</c:v>
                  </c:pt>
                  <c:pt idx="1">
                    <c:v>1.436E-3</c:v>
                  </c:pt>
                </c:numCache>
              </c:numRef>
            </c:plus>
            <c:minus>
              <c:numRef>
                <c:f>'Loss on Drying'!$J$8:$J$9</c:f>
                <c:numCache>
                  <c:formatCode>General</c:formatCode>
                  <c:ptCount val="2"/>
                  <c:pt idx="0">
                    <c:v>1.1820000000000001E-3</c:v>
                  </c:pt>
                  <c:pt idx="1">
                    <c:v>1.436E-3</c:v>
                  </c:pt>
                </c:numCache>
              </c:numRef>
            </c:minus>
          </c:errBars>
          <c:cat>
            <c:strRef>
              <c:f>'Loss on Drying'!$E$20:$F$20</c:f>
              <c:strCache>
                <c:ptCount val="2"/>
                <c:pt idx="0">
                  <c:v>60oC</c:v>
                </c:pt>
                <c:pt idx="1">
                  <c:v>80oC</c:v>
                </c:pt>
              </c:strCache>
            </c:strRef>
          </c:cat>
          <c:val>
            <c:numRef>
              <c:f>'Loss on Drying'!$E$22:$F$22</c:f>
              <c:numCache>
                <c:formatCode>0.00%</c:formatCode>
                <c:ptCount val="2"/>
                <c:pt idx="0">
                  <c:v>1.06E-2</c:v>
                </c:pt>
                <c:pt idx="1">
                  <c:v>0.01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4358872"/>
        <c:axId val="224358088"/>
      </c:barChart>
      <c:catAx>
        <c:axId val="224358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Suhu Pemanasan (oC)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crossAx val="224358088"/>
        <c:crosses val="autoZero"/>
        <c:auto val="1"/>
        <c:lblAlgn val="ctr"/>
        <c:lblOffset val="100"/>
        <c:noMultiLvlLbl val="0"/>
      </c:catAx>
      <c:valAx>
        <c:axId val="224358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d-ID" i="1"/>
                  <a:t>Loss on Drying </a:t>
                </a:r>
                <a:r>
                  <a:rPr lang="id-ID"/>
                  <a:t>(%)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7457020997375325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crossAx val="224358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pH Glukosamin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pH!$C$21</c:f>
              <c:strCache>
                <c:ptCount val="1"/>
                <c:pt idx="0">
                  <c:v>Waktu Ultrasonikasi 30'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pH!$G$5:$G$6</c:f>
                <c:numCache>
                  <c:formatCode>General</c:formatCode>
                  <c:ptCount val="2"/>
                  <c:pt idx="0">
                    <c:v>0.173205</c:v>
                  </c:pt>
                  <c:pt idx="1">
                    <c:v>0.1</c:v>
                  </c:pt>
                </c:numCache>
              </c:numRef>
            </c:plus>
            <c:minus>
              <c:numRef>
                <c:f>pH!$G$5:$G$6</c:f>
                <c:numCache>
                  <c:formatCode>General</c:formatCode>
                  <c:ptCount val="2"/>
                  <c:pt idx="0">
                    <c:v>0.173205</c:v>
                  </c:pt>
                  <c:pt idx="1">
                    <c:v>0.1</c:v>
                  </c:pt>
                </c:numCache>
              </c:numRef>
            </c:minus>
          </c:errBars>
          <c:cat>
            <c:numRef>
              <c:f>pH!$D$20:$E$20</c:f>
              <c:numCache>
                <c:formatCode>General</c:formatCode>
                <c:ptCount val="2"/>
                <c:pt idx="0">
                  <c:v>60</c:v>
                </c:pt>
                <c:pt idx="1">
                  <c:v>80</c:v>
                </c:pt>
              </c:numCache>
            </c:numRef>
          </c:cat>
          <c:val>
            <c:numRef>
              <c:f>pH!$D$21:$E$21</c:f>
              <c:numCache>
                <c:formatCode>General</c:formatCode>
                <c:ptCount val="2"/>
                <c:pt idx="0">
                  <c:v>4.1000000000000005</c:v>
                </c:pt>
                <c:pt idx="1">
                  <c:v>3.9</c:v>
                </c:pt>
              </c:numCache>
            </c:numRef>
          </c:val>
        </c:ser>
        <c:ser>
          <c:idx val="1"/>
          <c:order val="1"/>
          <c:tx>
            <c:strRef>
              <c:f>pH!$C$22</c:f>
              <c:strCache>
                <c:ptCount val="1"/>
                <c:pt idx="0">
                  <c:v>Waktu Ultrasonikasi 40'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pH!$G$7:$G$8</c:f>
                <c:numCache>
                  <c:formatCode>General</c:formatCode>
                  <c:ptCount val="2"/>
                  <c:pt idx="0">
                    <c:v>0.11547</c:v>
                  </c:pt>
                  <c:pt idx="1">
                    <c:v>0.1</c:v>
                  </c:pt>
                </c:numCache>
              </c:numRef>
            </c:plus>
            <c:minus>
              <c:numRef>
                <c:f>pH!$G$7:$G$8</c:f>
                <c:numCache>
                  <c:formatCode>General</c:formatCode>
                  <c:ptCount val="2"/>
                  <c:pt idx="0">
                    <c:v>0.11547</c:v>
                  </c:pt>
                  <c:pt idx="1">
                    <c:v>0.1</c:v>
                  </c:pt>
                </c:numCache>
              </c:numRef>
            </c:minus>
          </c:errBars>
          <c:cat>
            <c:numRef>
              <c:f>pH!$D$20:$E$20</c:f>
              <c:numCache>
                <c:formatCode>General</c:formatCode>
                <c:ptCount val="2"/>
                <c:pt idx="0">
                  <c:v>60</c:v>
                </c:pt>
                <c:pt idx="1">
                  <c:v>80</c:v>
                </c:pt>
              </c:numCache>
            </c:numRef>
          </c:cat>
          <c:val>
            <c:numRef>
              <c:f>pH!$D$22:$E$22</c:f>
              <c:numCache>
                <c:formatCode>General</c:formatCode>
                <c:ptCount val="2"/>
                <c:pt idx="0">
                  <c:v>3.93</c:v>
                </c:pt>
                <c:pt idx="1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4362008"/>
        <c:axId val="224359656"/>
      </c:barChart>
      <c:catAx>
        <c:axId val="224362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Suhu Pemanasan (oC)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24359656"/>
        <c:crosses val="autoZero"/>
        <c:auto val="1"/>
        <c:lblAlgn val="ctr"/>
        <c:lblOffset val="100"/>
        <c:noMultiLvlLbl val="0"/>
      </c:catAx>
      <c:valAx>
        <c:axId val="224359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pH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466365478553083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4362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85725</xdr:rowOff>
    </xdr:from>
    <xdr:to>
      <xdr:col>15</xdr:col>
      <xdr:colOff>342900</xdr:colOff>
      <xdr:row>22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17</xdr:row>
      <xdr:rowOff>152400</xdr:rowOff>
    </xdr:from>
    <xdr:to>
      <xdr:col>14</xdr:col>
      <xdr:colOff>600075</xdr:colOff>
      <xdr:row>38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228601</xdr:colOff>
      <xdr:row>15</xdr:row>
      <xdr:rowOff>133350</xdr:rowOff>
    </xdr:from>
    <xdr:to>
      <xdr:col>7</xdr:col>
      <xdr:colOff>604837</xdr:colOff>
      <xdr:row>33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18</xdr:row>
      <xdr:rowOff>66675</xdr:rowOff>
    </xdr:from>
    <xdr:to>
      <xdr:col>13</xdr:col>
      <xdr:colOff>76200</xdr:colOff>
      <xdr:row>32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328612</xdr:colOff>
      <xdr:row>5</xdr:row>
      <xdr:rowOff>119061</xdr:rowOff>
    </xdr:from>
    <xdr:to>
      <xdr:col>14</xdr:col>
      <xdr:colOff>23812</xdr:colOff>
      <xdr:row>23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5"/>
  <sheetViews>
    <sheetView topLeftCell="A5" workbookViewId="0">
      <selection activeCell="F13" sqref="F13"/>
    </sheetView>
  </sheetViews>
  <sheetFormatPr defaultRowHeight="15" x14ac:dyDescent="0.25"/>
  <cols>
    <col min="3" max="3" width="21.28515625" customWidth="1"/>
    <col min="4" max="4" width="17" customWidth="1"/>
    <col min="5" max="5" width="12.5703125" customWidth="1"/>
    <col min="6" max="6" width="17.140625" customWidth="1"/>
  </cols>
  <sheetData>
    <row r="3" spans="3:6" x14ac:dyDescent="0.25">
      <c r="C3" s="52" t="s">
        <v>46</v>
      </c>
      <c r="D3" s="52"/>
      <c r="E3" s="52"/>
      <c r="F3" s="52"/>
    </row>
    <row r="5" spans="3:6" x14ac:dyDescent="0.25">
      <c r="C5" s="47" t="s">
        <v>17</v>
      </c>
      <c r="D5" s="49" t="s">
        <v>19</v>
      </c>
      <c r="E5" s="50"/>
      <c r="F5" s="51"/>
    </row>
    <row r="6" spans="3:6" x14ac:dyDescent="0.25">
      <c r="C6" s="48"/>
      <c r="D6" s="6" t="s">
        <v>20</v>
      </c>
      <c r="E6" s="6" t="s">
        <v>21</v>
      </c>
      <c r="F6" s="6" t="s">
        <v>22</v>
      </c>
    </row>
    <row r="7" spans="3:6" x14ac:dyDescent="0.25">
      <c r="C7" s="13" t="s">
        <v>23</v>
      </c>
      <c r="D7" s="13" t="s">
        <v>29</v>
      </c>
      <c r="E7" s="13" t="s">
        <v>30</v>
      </c>
      <c r="F7" s="13" t="s">
        <v>35</v>
      </c>
    </row>
    <row r="8" spans="3:6" x14ac:dyDescent="0.25">
      <c r="C8" s="9"/>
      <c r="D8" s="9"/>
      <c r="E8" s="9"/>
      <c r="F8" s="9" t="s">
        <v>18</v>
      </c>
    </row>
    <row r="9" spans="3:6" x14ac:dyDescent="0.25">
      <c r="C9" s="6" t="s">
        <v>24</v>
      </c>
      <c r="D9" s="6" t="s">
        <v>42</v>
      </c>
      <c r="E9" s="6" t="s">
        <v>30</v>
      </c>
      <c r="F9" s="6" t="s">
        <v>36</v>
      </c>
    </row>
    <row r="10" spans="3:6" x14ac:dyDescent="0.25">
      <c r="C10" s="6" t="s">
        <v>25</v>
      </c>
      <c r="D10" s="6" t="s">
        <v>43</v>
      </c>
      <c r="E10" s="6" t="s">
        <v>30</v>
      </c>
      <c r="F10" s="6" t="s">
        <v>37</v>
      </c>
    </row>
    <row r="11" spans="3:6" x14ac:dyDescent="0.25">
      <c r="C11" s="6" t="s">
        <v>26</v>
      </c>
      <c r="D11" s="15">
        <v>8.5000000000000006E-2</v>
      </c>
      <c r="E11" s="14" t="s">
        <v>31</v>
      </c>
      <c r="F11" s="6" t="s">
        <v>31</v>
      </c>
    </row>
    <row r="12" spans="3:6" x14ac:dyDescent="0.25">
      <c r="C12" s="6" t="s">
        <v>27</v>
      </c>
      <c r="D12" s="15">
        <v>5.0000000000000001E-3</v>
      </c>
      <c r="E12" s="6" t="s">
        <v>33</v>
      </c>
      <c r="F12" s="6" t="s">
        <v>38</v>
      </c>
    </row>
    <row r="13" spans="3:6" x14ac:dyDescent="0.25">
      <c r="C13" s="6" t="s">
        <v>28</v>
      </c>
      <c r="D13" s="15">
        <v>5.0000000000000001E-3</v>
      </c>
      <c r="E13" s="6" t="s">
        <v>34</v>
      </c>
      <c r="F13" s="6" t="s">
        <v>39</v>
      </c>
    </row>
    <row r="14" spans="3:6" x14ac:dyDescent="0.25">
      <c r="C14" s="6" t="s">
        <v>44</v>
      </c>
      <c r="D14" s="6">
        <v>50</v>
      </c>
      <c r="E14" s="6" t="s">
        <v>30</v>
      </c>
      <c r="F14" s="6" t="s">
        <v>40</v>
      </c>
    </row>
    <row r="15" spans="3:6" x14ac:dyDescent="0.25">
      <c r="C15" s="6" t="s">
        <v>45</v>
      </c>
      <c r="D15" s="6">
        <v>87.5</v>
      </c>
      <c r="E15" s="6" t="s">
        <v>32</v>
      </c>
      <c r="F15" s="6" t="s">
        <v>41</v>
      </c>
    </row>
  </sheetData>
  <mergeCells count="3">
    <mergeCell ref="C5:C6"/>
    <mergeCell ref="D5:F5"/>
    <mergeCell ref="C3:F3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5" workbookViewId="0">
      <selection activeCell="M23" sqref="M23"/>
    </sheetView>
  </sheetViews>
  <sheetFormatPr defaultRowHeight="15" x14ac:dyDescent="0.25"/>
  <sheetData>
    <row r="1" spans="1:4" x14ac:dyDescent="0.25">
      <c r="A1" t="s">
        <v>69</v>
      </c>
    </row>
    <row r="3" spans="1:4" x14ac:dyDescent="0.25">
      <c r="A3" t="s">
        <v>70</v>
      </c>
      <c r="B3" t="s">
        <v>105</v>
      </c>
      <c r="C3" t="s">
        <v>106</v>
      </c>
      <c r="D3" t="s">
        <v>71</v>
      </c>
    </row>
    <row r="4" spans="1:4" ht="15.75" thickBot="1" x14ac:dyDescent="0.3">
      <c r="A4" s="34" t="s">
        <v>103</v>
      </c>
      <c r="B4" s="34"/>
      <c r="C4" s="34"/>
      <c r="D4" s="34"/>
    </row>
    <row r="5" spans="1:4" x14ac:dyDescent="0.25">
      <c r="A5" s="33" t="s">
        <v>72</v>
      </c>
      <c r="B5" s="33">
        <v>3</v>
      </c>
      <c r="C5" s="33">
        <v>3</v>
      </c>
      <c r="D5" s="33">
        <v>6</v>
      </c>
    </row>
    <row r="6" spans="1:4" x14ac:dyDescent="0.25">
      <c r="A6" s="33" t="s">
        <v>73</v>
      </c>
      <c r="B6" s="33">
        <v>2.7299999999999995</v>
      </c>
      <c r="C6" s="33">
        <v>2.7199999999999998</v>
      </c>
      <c r="D6" s="33">
        <v>5.4499999999999993</v>
      </c>
    </row>
    <row r="7" spans="1:4" x14ac:dyDescent="0.25">
      <c r="A7" s="33" t="s">
        <v>74</v>
      </c>
      <c r="B7" s="33">
        <v>0.90999999999999981</v>
      </c>
      <c r="C7" s="33">
        <v>0.90666666666666662</v>
      </c>
      <c r="D7" s="33">
        <v>0.90833333333333321</v>
      </c>
    </row>
    <row r="8" spans="1:4" x14ac:dyDescent="0.25">
      <c r="A8" s="33" t="s">
        <v>75</v>
      </c>
      <c r="B8" s="33">
        <v>3.0000000000000057E-4</v>
      </c>
      <c r="C8" s="33">
        <v>1.3333333333333356E-4</v>
      </c>
      <c r="D8" s="33">
        <v>1.7666666666666696E-4</v>
      </c>
    </row>
    <row r="9" spans="1:4" x14ac:dyDescent="0.25">
      <c r="A9" s="33"/>
      <c r="B9" s="33"/>
      <c r="C9" s="33"/>
      <c r="D9" s="33"/>
    </row>
    <row r="10" spans="1:4" ht="15.75" thickBot="1" x14ac:dyDescent="0.3">
      <c r="A10" s="34" t="s">
        <v>104</v>
      </c>
      <c r="B10" s="34"/>
      <c r="C10" s="34"/>
      <c r="D10" s="34"/>
    </row>
    <row r="11" spans="1:4" x14ac:dyDescent="0.25">
      <c r="A11" s="33" t="s">
        <v>72</v>
      </c>
      <c r="B11" s="33">
        <v>3</v>
      </c>
      <c r="C11" s="33">
        <v>3</v>
      </c>
      <c r="D11" s="33">
        <v>6</v>
      </c>
    </row>
    <row r="12" spans="1:4" x14ac:dyDescent="0.25">
      <c r="A12" s="33" t="s">
        <v>73</v>
      </c>
      <c r="B12" s="33">
        <v>2.8400000000000034</v>
      </c>
      <c r="C12" s="33">
        <v>2.8900000000000032</v>
      </c>
      <c r="D12" s="33">
        <v>5.7300000000000066</v>
      </c>
    </row>
    <row r="13" spans="1:4" x14ac:dyDescent="0.25">
      <c r="A13" s="33" t="s">
        <v>74</v>
      </c>
      <c r="B13" s="33">
        <v>0.94666666666666777</v>
      </c>
      <c r="C13" s="33">
        <v>0.96333333333333437</v>
      </c>
      <c r="D13" s="33">
        <v>0.95500000000000107</v>
      </c>
    </row>
    <row r="14" spans="1:4" x14ac:dyDescent="0.25">
      <c r="A14" s="33" t="s">
        <v>75</v>
      </c>
      <c r="B14" s="33">
        <v>8.333333333333349E-4</v>
      </c>
      <c r="C14" s="33">
        <v>8.333333333333349E-4</v>
      </c>
      <c r="D14" s="33">
        <v>7.5000000000000132E-4</v>
      </c>
    </row>
    <row r="15" spans="1:4" x14ac:dyDescent="0.25">
      <c r="A15" s="33"/>
      <c r="B15" s="33"/>
      <c r="C15" s="33"/>
      <c r="D15" s="33"/>
    </row>
    <row r="16" spans="1:4" ht="15.75" thickBot="1" x14ac:dyDescent="0.3">
      <c r="A16" s="34" t="s">
        <v>71</v>
      </c>
      <c r="B16" s="34"/>
      <c r="C16" s="34"/>
      <c r="D16" s="34"/>
    </row>
    <row r="17" spans="1:7" x14ac:dyDescent="0.25">
      <c r="A17" s="33" t="s">
        <v>72</v>
      </c>
      <c r="B17" s="33">
        <v>6</v>
      </c>
      <c r="C17" s="33">
        <v>6</v>
      </c>
      <c r="D17" s="33"/>
    </row>
    <row r="18" spans="1:7" x14ac:dyDescent="0.25">
      <c r="A18" s="33" t="s">
        <v>73</v>
      </c>
      <c r="B18" s="33">
        <v>5.5700000000000029</v>
      </c>
      <c r="C18" s="33">
        <v>5.610000000000003</v>
      </c>
      <c r="D18" s="33"/>
    </row>
    <row r="19" spans="1:7" x14ac:dyDescent="0.25">
      <c r="A19" s="33" t="s">
        <v>74</v>
      </c>
      <c r="B19" s="33">
        <v>0.92833333333333368</v>
      </c>
      <c r="C19" s="33">
        <v>0.9350000000000005</v>
      </c>
      <c r="D19" s="33"/>
    </row>
    <row r="20" spans="1:7" x14ac:dyDescent="0.25">
      <c r="A20" s="33" t="s">
        <v>75</v>
      </c>
      <c r="B20" s="33">
        <v>8.5666666666669273E-4</v>
      </c>
      <c r="C20" s="33">
        <v>1.3500000000000402E-3</v>
      </c>
      <c r="D20" s="33"/>
    </row>
    <row r="21" spans="1:7" x14ac:dyDescent="0.25">
      <c r="A21" s="33"/>
      <c r="B21" s="33"/>
      <c r="C21" s="33"/>
      <c r="D21" s="33"/>
    </row>
    <row r="23" spans="1:7" ht="15.75" thickBot="1" x14ac:dyDescent="0.3">
      <c r="A23" t="s">
        <v>76</v>
      </c>
    </row>
    <row r="24" spans="1:7" x14ac:dyDescent="0.25">
      <c r="A24" s="36" t="s">
        <v>77</v>
      </c>
      <c r="B24" s="36" t="s">
        <v>78</v>
      </c>
      <c r="C24" s="36" t="s">
        <v>79</v>
      </c>
      <c r="D24" s="36" t="s">
        <v>80</v>
      </c>
      <c r="E24" s="36" t="s">
        <v>81</v>
      </c>
      <c r="F24" s="36" t="s">
        <v>82</v>
      </c>
      <c r="G24" s="36" t="s">
        <v>83</v>
      </c>
    </row>
    <row r="25" spans="1:7" x14ac:dyDescent="0.25">
      <c r="A25" s="33" t="s">
        <v>84</v>
      </c>
      <c r="B25" s="33">
        <v>6.5333333333336555E-3</v>
      </c>
      <c r="C25" s="33">
        <v>1</v>
      </c>
      <c r="D25" s="33">
        <v>6.5333333333336555E-3</v>
      </c>
      <c r="E25" s="33">
        <v>12.444444444445033</v>
      </c>
      <c r="F25" s="33">
        <v>7.7584018982637956E-3</v>
      </c>
      <c r="G25" s="33">
        <v>5.3176550715787174</v>
      </c>
    </row>
    <row r="26" spans="1:7" x14ac:dyDescent="0.25">
      <c r="A26" s="33" t="s">
        <v>85</v>
      </c>
      <c r="B26" s="33">
        <v>1.3333333333333079E-4</v>
      </c>
      <c r="C26" s="33">
        <v>1</v>
      </c>
      <c r="D26" s="33">
        <v>1.3333333333333079E-4</v>
      </c>
      <c r="E26" s="33">
        <v>0.25396825396824863</v>
      </c>
      <c r="F26" s="33">
        <v>0.62787729655979685</v>
      </c>
      <c r="G26" s="33">
        <v>5.3176550715787174</v>
      </c>
    </row>
    <row r="27" spans="1:7" x14ac:dyDescent="0.25">
      <c r="A27" s="33" t="s">
        <v>86</v>
      </c>
      <c r="B27" s="33">
        <v>3.0000000000000165E-4</v>
      </c>
      <c r="C27" s="33">
        <v>1</v>
      </c>
      <c r="D27" s="33">
        <v>3.0000000000000165E-4</v>
      </c>
      <c r="E27" s="33">
        <v>0.5714285714285734</v>
      </c>
      <c r="F27" s="33">
        <v>0.4713616805472931</v>
      </c>
      <c r="G27" s="33">
        <v>5.3176550715787174</v>
      </c>
    </row>
    <row r="28" spans="1:7" x14ac:dyDescent="0.25">
      <c r="A28" s="33" t="s">
        <v>87</v>
      </c>
      <c r="B28" s="33">
        <v>4.2000000000000084E-3</v>
      </c>
      <c r="C28" s="33">
        <v>8</v>
      </c>
      <c r="D28" s="33">
        <v>5.2500000000000105E-4</v>
      </c>
      <c r="E28" s="33"/>
      <c r="F28" s="33"/>
      <c r="G28" s="33"/>
    </row>
    <row r="29" spans="1:7" x14ac:dyDescent="0.25">
      <c r="A29" s="33"/>
      <c r="B29" s="33"/>
      <c r="C29" s="33"/>
      <c r="D29" s="33"/>
      <c r="E29" s="33"/>
      <c r="F29" s="33"/>
      <c r="G29" s="33"/>
    </row>
    <row r="30" spans="1:7" ht="15.75" thickBot="1" x14ac:dyDescent="0.3">
      <c r="A30" s="35" t="s">
        <v>71</v>
      </c>
      <c r="B30" s="35">
        <v>1.1166666666666996E-2</v>
      </c>
      <c r="C30" s="35">
        <v>11</v>
      </c>
      <c r="D30" s="35"/>
      <c r="E30" s="35"/>
      <c r="F30" s="35"/>
      <c r="G30" s="3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4" workbookViewId="0">
      <selection activeCell="J19" sqref="J19"/>
    </sheetView>
  </sheetViews>
  <sheetFormatPr defaultRowHeight="15" x14ac:dyDescent="0.25"/>
  <sheetData>
    <row r="1" spans="1:4" x14ac:dyDescent="0.25">
      <c r="A1" t="s">
        <v>69</v>
      </c>
    </row>
    <row r="3" spans="1:4" x14ac:dyDescent="0.25">
      <c r="A3" t="s">
        <v>70</v>
      </c>
      <c r="B3" t="s">
        <v>105</v>
      </c>
      <c r="C3" t="s">
        <v>106</v>
      </c>
      <c r="D3" t="s">
        <v>71</v>
      </c>
    </row>
    <row r="4" spans="1:4" ht="15.75" thickBot="1" x14ac:dyDescent="0.3">
      <c r="A4" s="34" t="s">
        <v>103</v>
      </c>
      <c r="B4" s="34"/>
      <c r="C4" s="34"/>
      <c r="D4" s="34"/>
    </row>
    <row r="5" spans="1:4" x14ac:dyDescent="0.25">
      <c r="A5" s="33" t="s">
        <v>72</v>
      </c>
      <c r="B5" s="33">
        <v>3</v>
      </c>
      <c r="C5" s="33">
        <v>3</v>
      </c>
      <c r="D5" s="33">
        <v>6</v>
      </c>
    </row>
    <row r="6" spans="1:4" x14ac:dyDescent="0.25">
      <c r="A6" s="33" t="s">
        <v>73</v>
      </c>
      <c r="B6" s="33">
        <v>2.0000000000003126</v>
      </c>
      <c r="C6" s="33">
        <v>1.699999999999946</v>
      </c>
      <c r="D6" s="33">
        <v>3.7000000000002586</v>
      </c>
    </row>
    <row r="7" spans="1:4" x14ac:dyDescent="0.25">
      <c r="A7" s="33" t="s">
        <v>74</v>
      </c>
      <c r="B7" s="33">
        <v>0.66666666666677088</v>
      </c>
      <c r="C7" s="33">
        <v>0.56666666666664867</v>
      </c>
      <c r="D7" s="33">
        <v>0.61666666666670977</v>
      </c>
    </row>
    <row r="8" spans="1:4" x14ac:dyDescent="0.25">
      <c r="A8" s="33" t="s">
        <v>75</v>
      </c>
      <c r="B8" s="33">
        <v>3.3333333333414811E-3</v>
      </c>
      <c r="C8" s="33">
        <v>3.3333333333414811E-3</v>
      </c>
      <c r="D8" s="33">
        <v>5.666666666680609E-3</v>
      </c>
    </row>
    <row r="9" spans="1:4" x14ac:dyDescent="0.25">
      <c r="A9" s="33"/>
      <c r="B9" s="33"/>
      <c r="C9" s="33"/>
      <c r="D9" s="33"/>
    </row>
    <row r="10" spans="1:4" ht="15.75" thickBot="1" x14ac:dyDescent="0.3">
      <c r="A10" s="34" t="s">
        <v>104</v>
      </c>
      <c r="B10" s="34"/>
      <c r="C10" s="34"/>
      <c r="D10" s="34"/>
    </row>
    <row r="11" spans="1:4" x14ac:dyDescent="0.25">
      <c r="A11" s="33" t="s">
        <v>72</v>
      </c>
      <c r="B11" s="33">
        <v>3</v>
      </c>
      <c r="C11" s="33">
        <v>3</v>
      </c>
      <c r="D11" s="33">
        <v>6</v>
      </c>
    </row>
    <row r="12" spans="1:4" x14ac:dyDescent="0.25">
      <c r="A12" s="33" t="s">
        <v>73</v>
      </c>
      <c r="B12" s="33">
        <v>1.3999999999999346</v>
      </c>
      <c r="C12" s="33">
        <v>0.69999999999978968</v>
      </c>
      <c r="D12" s="33">
        <v>2.0999999999997243</v>
      </c>
    </row>
    <row r="13" spans="1:4" x14ac:dyDescent="0.25">
      <c r="A13" s="33" t="s">
        <v>74</v>
      </c>
      <c r="B13" s="33">
        <v>0.46666666666664486</v>
      </c>
      <c r="C13" s="33">
        <v>0.23333333333326323</v>
      </c>
      <c r="D13" s="33">
        <v>0.34999999999995407</v>
      </c>
    </row>
    <row r="14" spans="1:4" x14ac:dyDescent="0.25">
      <c r="A14" s="33" t="s">
        <v>75</v>
      </c>
      <c r="B14" s="33">
        <v>3.3333333333177562E-3</v>
      </c>
      <c r="C14" s="33">
        <v>3.3333333333414872E-3</v>
      </c>
      <c r="D14" s="33">
        <v>1.9000000000003792E-2</v>
      </c>
    </row>
    <row r="15" spans="1:4" x14ac:dyDescent="0.25">
      <c r="A15" s="33"/>
      <c r="B15" s="33"/>
      <c r="C15" s="33"/>
      <c r="D15" s="33"/>
    </row>
    <row r="16" spans="1:4" ht="15.75" thickBot="1" x14ac:dyDescent="0.3">
      <c r="A16" s="34" t="s">
        <v>71</v>
      </c>
      <c r="B16" s="34"/>
      <c r="C16" s="34"/>
      <c r="D16" s="34"/>
    </row>
    <row r="17" spans="1:7" x14ac:dyDescent="0.25">
      <c r="A17" s="33" t="s">
        <v>72</v>
      </c>
      <c r="B17" s="33">
        <v>6</v>
      </c>
      <c r="C17" s="33">
        <v>6</v>
      </c>
      <c r="D17" s="33"/>
    </row>
    <row r="18" spans="1:7" x14ac:dyDescent="0.25">
      <c r="A18" s="33" t="s">
        <v>73</v>
      </c>
      <c r="B18" s="33">
        <v>3.4000000000002473</v>
      </c>
      <c r="C18" s="33">
        <v>2.3999999999997357</v>
      </c>
      <c r="D18" s="33"/>
    </row>
    <row r="19" spans="1:7" x14ac:dyDescent="0.25">
      <c r="A19" s="33" t="s">
        <v>74</v>
      </c>
      <c r="B19" s="33">
        <v>0.56666666666670784</v>
      </c>
      <c r="C19" s="33">
        <v>0.39999999999995595</v>
      </c>
      <c r="D19" s="33"/>
    </row>
    <row r="20" spans="1:7" x14ac:dyDescent="0.25">
      <c r="A20" s="33" t="s">
        <v>75</v>
      </c>
      <c r="B20" s="33">
        <v>1.4666666666678863E-2</v>
      </c>
      <c r="C20" s="33">
        <v>3.6000000000016907E-2</v>
      </c>
      <c r="D20" s="33"/>
    </row>
    <row r="21" spans="1:7" x14ac:dyDescent="0.25">
      <c r="A21" s="33"/>
      <c r="B21" s="33"/>
      <c r="C21" s="33"/>
      <c r="D21" s="33"/>
    </row>
    <row r="23" spans="1:7" ht="15.75" thickBot="1" x14ac:dyDescent="0.3">
      <c r="A23" t="s">
        <v>76</v>
      </c>
    </row>
    <row r="24" spans="1:7" x14ac:dyDescent="0.25">
      <c r="A24" s="36" t="s">
        <v>77</v>
      </c>
      <c r="B24" s="36" t="s">
        <v>78</v>
      </c>
      <c r="C24" s="36" t="s">
        <v>79</v>
      </c>
      <c r="D24" s="36" t="s">
        <v>80</v>
      </c>
      <c r="E24" s="36" t="s">
        <v>81</v>
      </c>
      <c r="F24" s="36" t="s">
        <v>82</v>
      </c>
      <c r="G24" s="36" t="s">
        <v>83</v>
      </c>
    </row>
    <row r="25" spans="1:7" x14ac:dyDescent="0.25">
      <c r="A25" s="33" t="s">
        <v>84</v>
      </c>
      <c r="B25" s="33">
        <v>0.21333333333347582</v>
      </c>
      <c r="C25" s="33">
        <v>1</v>
      </c>
      <c r="D25" s="33">
        <v>0.21333333333347582</v>
      </c>
      <c r="E25" s="33">
        <v>64</v>
      </c>
      <c r="F25" s="33">
        <v>4.3668260313280252E-5</v>
      </c>
      <c r="G25" s="33">
        <v>5.3176550715787174</v>
      </c>
    </row>
    <row r="26" spans="1:7" x14ac:dyDescent="0.25">
      <c r="A26" s="33" t="s">
        <v>85</v>
      </c>
      <c r="B26" s="33">
        <v>8.333333333341858E-2</v>
      </c>
      <c r="C26" s="33">
        <v>1</v>
      </c>
      <c r="D26" s="33">
        <v>8.333333333341858E-2</v>
      </c>
      <c r="E26" s="33">
        <v>25.000000000008878</v>
      </c>
      <c r="F26" s="33">
        <v>1.0528257933653717E-3</v>
      </c>
      <c r="G26" s="33">
        <v>5.3176550715787174</v>
      </c>
    </row>
    <row r="27" spans="1:7" x14ac:dyDescent="0.25">
      <c r="A27" s="33" t="s">
        <v>86</v>
      </c>
      <c r="B27" s="33">
        <v>1.3333333333318556E-2</v>
      </c>
      <c r="C27" s="33">
        <v>1</v>
      </c>
      <c r="D27" s="33">
        <v>1.3333333333318556E-2</v>
      </c>
      <c r="E27" s="33">
        <v>3.9999999999928955</v>
      </c>
      <c r="F27" s="33">
        <v>8.0516237957484152E-2</v>
      </c>
      <c r="G27" s="33">
        <v>5.3176550715787174</v>
      </c>
    </row>
    <row r="28" spans="1:7" x14ac:dyDescent="0.25">
      <c r="A28" s="33" t="s">
        <v>87</v>
      </c>
      <c r="B28" s="33">
        <v>2.6666666666684477E-2</v>
      </c>
      <c r="C28" s="33">
        <v>8</v>
      </c>
      <c r="D28" s="33">
        <v>3.3333333333355596E-3</v>
      </c>
      <c r="E28" s="33"/>
      <c r="F28" s="33"/>
      <c r="G28" s="33"/>
    </row>
    <row r="29" spans="1:7" x14ac:dyDescent="0.25">
      <c r="A29" s="33"/>
      <c r="B29" s="33"/>
      <c r="C29" s="33"/>
      <c r="D29" s="33"/>
      <c r="E29" s="33"/>
      <c r="F29" s="33"/>
      <c r="G29" s="33"/>
    </row>
    <row r="30" spans="1:7" ht="15.75" thickBot="1" x14ac:dyDescent="0.3">
      <c r="A30" s="35" t="s">
        <v>71</v>
      </c>
      <c r="B30" s="35">
        <v>0.33666666666689743</v>
      </c>
      <c r="C30" s="35">
        <v>11</v>
      </c>
      <c r="D30" s="35"/>
      <c r="E30" s="35"/>
      <c r="F30" s="35"/>
      <c r="G30" s="3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K20" sqref="K20"/>
    </sheetView>
  </sheetViews>
  <sheetFormatPr defaultRowHeight="15" x14ac:dyDescent="0.25"/>
  <sheetData>
    <row r="1" spans="1:4" x14ac:dyDescent="0.25">
      <c r="A1" t="s">
        <v>69</v>
      </c>
    </row>
    <row r="3" spans="1:4" x14ac:dyDescent="0.25">
      <c r="A3" t="s">
        <v>70</v>
      </c>
      <c r="B3" t="s">
        <v>105</v>
      </c>
      <c r="C3" t="s">
        <v>106</v>
      </c>
      <c r="D3" t="s">
        <v>71</v>
      </c>
    </row>
    <row r="4" spans="1:4" ht="15.75" thickBot="1" x14ac:dyDescent="0.3">
      <c r="A4" s="34" t="s">
        <v>103</v>
      </c>
      <c r="B4" s="34"/>
      <c r="C4" s="34"/>
      <c r="D4" s="34"/>
    </row>
    <row r="5" spans="1:4" x14ac:dyDescent="0.25">
      <c r="A5" s="33" t="s">
        <v>72</v>
      </c>
      <c r="B5" s="33">
        <v>3</v>
      </c>
      <c r="C5" s="33">
        <v>3</v>
      </c>
      <c r="D5" s="33">
        <v>6</v>
      </c>
    </row>
    <row r="6" spans="1:4" x14ac:dyDescent="0.25">
      <c r="A6" s="33" t="s">
        <v>73</v>
      </c>
      <c r="B6" s="33">
        <v>3.7946204143341072E-2</v>
      </c>
      <c r="C6" s="33">
        <v>3.180080102950042E-2</v>
      </c>
      <c r="D6" s="33">
        <v>6.9747005172841492E-2</v>
      </c>
    </row>
    <row r="7" spans="1:4" x14ac:dyDescent="0.25">
      <c r="A7" s="33" t="s">
        <v>74</v>
      </c>
      <c r="B7" s="33">
        <v>1.2648734714447024E-2</v>
      </c>
      <c r="C7" s="33">
        <v>1.0600267009833473E-2</v>
      </c>
      <c r="D7" s="33">
        <v>1.1624500862140249E-2</v>
      </c>
    </row>
    <row r="8" spans="1:4" x14ac:dyDescent="0.25">
      <c r="A8" s="33" t="s">
        <v>75</v>
      </c>
      <c r="B8" s="33">
        <v>7.8622190962399599E-7</v>
      </c>
      <c r="C8" s="33">
        <v>1.3966820105004542E-6</v>
      </c>
      <c r="D8" s="33">
        <v>2.1320275491031923E-6</v>
      </c>
    </row>
    <row r="9" spans="1:4" x14ac:dyDescent="0.25">
      <c r="A9" s="33"/>
      <c r="B9" s="33"/>
      <c r="C9" s="33"/>
      <c r="D9" s="33"/>
    </row>
    <row r="10" spans="1:4" ht="15.75" thickBot="1" x14ac:dyDescent="0.3">
      <c r="A10" s="34" t="s">
        <v>104</v>
      </c>
      <c r="B10" s="34"/>
      <c r="C10" s="34"/>
      <c r="D10" s="34"/>
    </row>
    <row r="11" spans="1:4" x14ac:dyDescent="0.25">
      <c r="A11" s="33" t="s">
        <v>72</v>
      </c>
      <c r="B11" s="33">
        <v>3</v>
      </c>
      <c r="C11" s="33">
        <v>3</v>
      </c>
      <c r="D11" s="33">
        <v>6</v>
      </c>
    </row>
    <row r="12" spans="1:4" x14ac:dyDescent="0.25">
      <c r="A12" s="33" t="s">
        <v>73</v>
      </c>
      <c r="B12" s="33">
        <v>3.0281589958646188E-2</v>
      </c>
      <c r="C12" s="33">
        <v>2.9979555643539241E-2</v>
      </c>
      <c r="D12" s="33">
        <v>6.0261145602185429E-2</v>
      </c>
    </row>
    <row r="13" spans="1:4" x14ac:dyDescent="0.25">
      <c r="A13" s="33" t="s">
        <v>74</v>
      </c>
      <c r="B13" s="33">
        <v>1.0093863319548729E-2</v>
      </c>
      <c r="C13" s="33">
        <v>9.9931852145130808E-3</v>
      </c>
      <c r="D13" s="33">
        <v>1.0043524267030904E-2</v>
      </c>
    </row>
    <row r="14" spans="1:4" x14ac:dyDescent="0.25">
      <c r="A14" s="33" t="s">
        <v>75</v>
      </c>
      <c r="B14" s="33">
        <v>2.9683980305759483E-7</v>
      </c>
      <c r="C14" s="33">
        <v>2.061340571925411E-6</v>
      </c>
      <c r="D14" s="33">
        <v>9.4631297424327305E-7</v>
      </c>
    </row>
    <row r="15" spans="1:4" x14ac:dyDescent="0.25">
      <c r="A15" s="33"/>
      <c r="B15" s="33"/>
      <c r="C15" s="33"/>
      <c r="D15" s="33"/>
    </row>
    <row r="16" spans="1:4" ht="15.75" thickBot="1" x14ac:dyDescent="0.3">
      <c r="A16" s="34" t="s">
        <v>71</v>
      </c>
      <c r="B16" s="34"/>
      <c r="C16" s="34"/>
      <c r="D16" s="34"/>
    </row>
    <row r="17" spans="1:7" x14ac:dyDescent="0.25">
      <c r="A17" s="33" t="s">
        <v>72</v>
      </c>
      <c r="B17" s="33">
        <v>6</v>
      </c>
      <c r="C17" s="33">
        <v>6</v>
      </c>
      <c r="D17" s="33"/>
    </row>
    <row r="18" spans="1:7" x14ac:dyDescent="0.25">
      <c r="A18" s="33" t="s">
        <v>73</v>
      </c>
      <c r="B18" s="33">
        <v>6.822779410198726E-2</v>
      </c>
      <c r="C18" s="33">
        <v>6.178035667303966E-2</v>
      </c>
      <c r="D18" s="33"/>
    </row>
    <row r="19" spans="1:7" x14ac:dyDescent="0.25">
      <c r="A19" s="33" t="s">
        <v>74</v>
      </c>
      <c r="B19" s="33">
        <v>1.1371299016997877E-2</v>
      </c>
      <c r="C19" s="33">
        <v>1.0296726112173278E-2</v>
      </c>
      <c r="D19" s="33"/>
    </row>
    <row r="20" spans="1:7" x14ac:dyDescent="0.25">
      <c r="A20" s="33" t="s">
        <v>75</v>
      </c>
      <c r="B20" s="33">
        <v>2.3914350384135036E-6</v>
      </c>
      <c r="C20" s="33">
        <v>1.4937735248331749E-6</v>
      </c>
      <c r="D20" s="33"/>
    </row>
    <row r="21" spans="1:7" x14ac:dyDescent="0.25">
      <c r="A21" s="33"/>
      <c r="B21" s="33"/>
      <c r="C21" s="33"/>
      <c r="D21" s="33"/>
    </row>
    <row r="23" spans="1:7" ht="15.75" thickBot="1" x14ac:dyDescent="0.3">
      <c r="A23" t="s">
        <v>76</v>
      </c>
    </row>
    <row r="24" spans="1:7" x14ac:dyDescent="0.25">
      <c r="A24" s="36" t="s">
        <v>77</v>
      </c>
      <c r="B24" s="36" t="s">
        <v>78</v>
      </c>
      <c r="C24" s="36" t="s">
        <v>79</v>
      </c>
      <c r="D24" s="36" t="s">
        <v>80</v>
      </c>
      <c r="E24" s="36" t="s">
        <v>81</v>
      </c>
      <c r="F24" s="36" t="s">
        <v>82</v>
      </c>
      <c r="G24" s="36" t="s">
        <v>83</v>
      </c>
    </row>
    <row r="25" spans="1:7" x14ac:dyDescent="0.25">
      <c r="A25" s="33" t="s">
        <v>84</v>
      </c>
      <c r="B25" s="33">
        <v>7.4984609828505909E-6</v>
      </c>
      <c r="C25" s="33">
        <v>1</v>
      </c>
      <c r="D25" s="33">
        <v>7.4984609828505909E-6</v>
      </c>
      <c r="E25" s="33">
        <v>6.604996071911196</v>
      </c>
      <c r="F25" s="33">
        <v>3.3126601144122261E-2</v>
      </c>
      <c r="G25" s="33">
        <v>5.3176550715787174</v>
      </c>
    </row>
    <row r="26" spans="1:7" x14ac:dyDescent="0.25">
      <c r="A26" s="33" t="s">
        <v>85</v>
      </c>
      <c r="B26" s="33">
        <v>3.4641207833495283E-6</v>
      </c>
      <c r="C26" s="33">
        <v>1</v>
      </c>
      <c r="D26" s="33">
        <v>3.4641207833495283E-6</v>
      </c>
      <c r="E26" s="33">
        <v>3.0513600349429821</v>
      </c>
      <c r="F26" s="33">
        <v>0.11880711884788651</v>
      </c>
      <c r="G26" s="33">
        <v>5.3176550715787174</v>
      </c>
    </row>
    <row r="27" spans="1:7" x14ac:dyDescent="0.25">
      <c r="A27" s="33" t="s">
        <v>86</v>
      </c>
      <c r="B27" s="33">
        <v>2.8454132431678893E-6</v>
      </c>
      <c r="C27" s="33">
        <v>1</v>
      </c>
      <c r="D27" s="33">
        <v>2.8454132431678893E-6</v>
      </c>
      <c r="E27" s="33">
        <v>2.5063734194351119</v>
      </c>
      <c r="F27" s="33">
        <v>0.15204471326714347</v>
      </c>
      <c r="G27" s="33">
        <v>5.3176550715787174</v>
      </c>
    </row>
    <row r="28" spans="1:7" x14ac:dyDescent="0.25">
      <c r="A28" s="33" t="s">
        <v>87</v>
      </c>
      <c r="B28" s="33">
        <v>9.0821685902149107E-6</v>
      </c>
      <c r="C28" s="33">
        <v>8</v>
      </c>
      <c r="D28" s="33">
        <v>1.1352710737768638E-6</v>
      </c>
      <c r="E28" s="33"/>
      <c r="F28" s="33"/>
      <c r="G28" s="33"/>
    </row>
    <row r="29" spans="1:7" x14ac:dyDescent="0.25">
      <c r="A29" s="33"/>
      <c r="B29" s="33"/>
      <c r="C29" s="33"/>
      <c r="D29" s="33"/>
      <c r="E29" s="33"/>
      <c r="F29" s="33"/>
      <c r="G29" s="33"/>
    </row>
    <row r="30" spans="1:7" ht="15.75" thickBot="1" x14ac:dyDescent="0.3">
      <c r="A30" s="35" t="s">
        <v>71</v>
      </c>
      <c r="B30" s="35">
        <v>2.2890163599582919E-5</v>
      </c>
      <c r="C30" s="35">
        <v>11</v>
      </c>
      <c r="D30" s="35"/>
      <c r="E30" s="35"/>
      <c r="F30" s="35"/>
      <c r="G30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0" workbookViewId="0">
      <selection activeCell="O21" sqref="O21"/>
    </sheetView>
  </sheetViews>
  <sheetFormatPr defaultRowHeight="15" x14ac:dyDescent="0.25"/>
  <sheetData>
    <row r="1" spans="1:4" x14ac:dyDescent="0.25">
      <c r="A1" t="s">
        <v>69</v>
      </c>
    </row>
    <row r="3" spans="1:4" x14ac:dyDescent="0.25">
      <c r="A3" t="s">
        <v>70</v>
      </c>
      <c r="B3" t="s">
        <v>105</v>
      </c>
      <c r="C3" t="s">
        <v>106</v>
      </c>
      <c r="D3" t="s">
        <v>71</v>
      </c>
    </row>
    <row r="4" spans="1:4" ht="15.75" thickBot="1" x14ac:dyDescent="0.3">
      <c r="A4" s="34" t="s">
        <v>103</v>
      </c>
      <c r="B4" s="34"/>
      <c r="C4" s="34"/>
      <c r="D4" s="34"/>
    </row>
    <row r="5" spans="1:4" x14ac:dyDescent="0.25">
      <c r="A5" s="33" t="s">
        <v>72</v>
      </c>
      <c r="B5" s="33">
        <v>3</v>
      </c>
      <c r="C5" s="33">
        <v>3</v>
      </c>
      <c r="D5" s="33">
        <v>6</v>
      </c>
    </row>
    <row r="6" spans="1:4" x14ac:dyDescent="0.25">
      <c r="A6" s="33" t="s">
        <v>73</v>
      </c>
      <c r="B6" s="33">
        <v>12.3</v>
      </c>
      <c r="C6" s="33">
        <v>11.8</v>
      </c>
      <c r="D6" s="33">
        <v>24.099999999999998</v>
      </c>
    </row>
    <row r="7" spans="1:4" x14ac:dyDescent="0.25">
      <c r="A7" s="33" t="s">
        <v>74</v>
      </c>
      <c r="B7" s="33">
        <v>4.1000000000000005</v>
      </c>
      <c r="C7" s="33">
        <v>3.9333333333333336</v>
      </c>
      <c r="D7" s="33">
        <v>4.0166666666666666</v>
      </c>
    </row>
    <row r="8" spans="1:4" x14ac:dyDescent="0.25">
      <c r="A8" s="33" t="s">
        <v>75</v>
      </c>
      <c r="B8" s="33">
        <v>3.0000000000000054E-2</v>
      </c>
      <c r="C8" s="33">
        <v>1.3333333333333358E-2</v>
      </c>
      <c r="D8" s="33">
        <v>2.5666666666666709E-2</v>
      </c>
    </row>
    <row r="9" spans="1:4" x14ac:dyDescent="0.25">
      <c r="A9" s="33"/>
      <c r="B9" s="33"/>
      <c r="C9" s="33"/>
      <c r="D9" s="33"/>
    </row>
    <row r="10" spans="1:4" ht="15.75" thickBot="1" x14ac:dyDescent="0.3">
      <c r="A10" s="34" t="s">
        <v>104</v>
      </c>
      <c r="B10" s="34"/>
      <c r="C10" s="34"/>
      <c r="D10" s="34"/>
    </row>
    <row r="11" spans="1:4" x14ac:dyDescent="0.25">
      <c r="A11" s="33" t="s">
        <v>72</v>
      </c>
      <c r="B11" s="33">
        <v>3</v>
      </c>
      <c r="C11" s="33">
        <v>3</v>
      </c>
      <c r="D11" s="33">
        <v>6</v>
      </c>
    </row>
    <row r="12" spans="1:4" x14ac:dyDescent="0.25">
      <c r="A12" s="33" t="s">
        <v>73</v>
      </c>
      <c r="B12" s="33">
        <v>11.7</v>
      </c>
      <c r="C12" s="33">
        <v>12</v>
      </c>
      <c r="D12" s="33">
        <v>23.700000000000003</v>
      </c>
    </row>
    <row r="13" spans="1:4" x14ac:dyDescent="0.25">
      <c r="A13" s="33" t="s">
        <v>74</v>
      </c>
      <c r="B13" s="33">
        <v>3.9</v>
      </c>
      <c r="C13" s="33">
        <v>4</v>
      </c>
      <c r="D13" s="33">
        <v>3.9500000000000006</v>
      </c>
    </row>
    <row r="14" spans="1:4" x14ac:dyDescent="0.25">
      <c r="A14" s="33" t="s">
        <v>75</v>
      </c>
      <c r="B14" s="33">
        <v>1.0000000000000018E-2</v>
      </c>
      <c r="C14" s="33">
        <v>9.9999999999999742E-3</v>
      </c>
      <c r="D14" s="33">
        <v>1.0999999999999992E-2</v>
      </c>
    </row>
    <row r="15" spans="1:4" x14ac:dyDescent="0.25">
      <c r="A15" s="33"/>
      <c r="B15" s="33"/>
      <c r="C15" s="33"/>
      <c r="D15" s="33"/>
    </row>
    <row r="16" spans="1:4" ht="15.75" thickBot="1" x14ac:dyDescent="0.3">
      <c r="A16" s="34" t="s">
        <v>71</v>
      </c>
      <c r="B16" s="34"/>
      <c r="C16" s="34"/>
      <c r="D16" s="34"/>
    </row>
    <row r="17" spans="1:7" x14ac:dyDescent="0.25">
      <c r="A17" s="33" t="s">
        <v>72</v>
      </c>
      <c r="B17" s="33">
        <v>6</v>
      </c>
      <c r="C17" s="33">
        <v>6</v>
      </c>
      <c r="D17" s="33"/>
    </row>
    <row r="18" spans="1:7" x14ac:dyDescent="0.25">
      <c r="A18" s="33" t="s">
        <v>73</v>
      </c>
      <c r="B18" s="33">
        <v>24</v>
      </c>
      <c r="C18" s="33">
        <v>23.8</v>
      </c>
      <c r="D18" s="33"/>
    </row>
    <row r="19" spans="1:7" x14ac:dyDescent="0.25">
      <c r="A19" s="33" t="s">
        <v>74</v>
      </c>
      <c r="B19" s="33">
        <v>4</v>
      </c>
      <c r="C19" s="33">
        <v>3.9666666666666663</v>
      </c>
      <c r="D19" s="33"/>
    </row>
    <row r="20" spans="1:7" x14ac:dyDescent="0.25">
      <c r="A20" s="33" t="s">
        <v>75</v>
      </c>
      <c r="B20" s="33">
        <v>2.8000000000000046E-2</v>
      </c>
      <c r="C20" s="33">
        <v>1.0666666666666661E-2</v>
      </c>
      <c r="D20" s="33"/>
    </row>
    <row r="21" spans="1:7" x14ac:dyDescent="0.25">
      <c r="A21" s="33"/>
      <c r="B21" s="33"/>
      <c r="C21" s="33"/>
      <c r="D21" s="33"/>
    </row>
    <row r="23" spans="1:7" ht="15.75" thickBot="1" x14ac:dyDescent="0.3">
      <c r="A23" t="s">
        <v>76</v>
      </c>
    </row>
    <row r="24" spans="1:7" x14ac:dyDescent="0.25">
      <c r="A24" s="36" t="s">
        <v>77</v>
      </c>
      <c r="B24" s="36" t="s">
        <v>78</v>
      </c>
      <c r="C24" s="36" t="s">
        <v>79</v>
      </c>
      <c r="D24" s="36" t="s">
        <v>80</v>
      </c>
      <c r="E24" s="36" t="s">
        <v>81</v>
      </c>
      <c r="F24" s="36" t="s">
        <v>82</v>
      </c>
      <c r="G24" s="36" t="s">
        <v>83</v>
      </c>
    </row>
    <row r="25" spans="1:7" x14ac:dyDescent="0.25">
      <c r="A25" s="33" t="s">
        <v>84</v>
      </c>
      <c r="B25" s="33">
        <v>1.3333333333333419E-2</v>
      </c>
      <c r="C25" s="33">
        <v>1</v>
      </c>
      <c r="D25" s="33">
        <v>1.3333333333333419E-2</v>
      </c>
      <c r="E25" s="33">
        <v>0.84210526315789913</v>
      </c>
      <c r="F25" s="33">
        <v>0.38562532526228777</v>
      </c>
      <c r="G25" s="33">
        <v>5.3176550715787174</v>
      </c>
    </row>
    <row r="26" spans="1:7" x14ac:dyDescent="0.25">
      <c r="A26" s="33" t="s">
        <v>85</v>
      </c>
      <c r="B26" s="33">
        <v>3.3333333333334103E-3</v>
      </c>
      <c r="C26" s="33">
        <v>1</v>
      </c>
      <c r="D26" s="33">
        <v>3.3333333333334103E-3</v>
      </c>
      <c r="E26" s="33">
        <v>0.21052631578947831</v>
      </c>
      <c r="F26" s="33">
        <v>0.65856387656766224</v>
      </c>
      <c r="G26" s="33">
        <v>5.3176550715787174</v>
      </c>
    </row>
    <row r="27" spans="1:7" x14ac:dyDescent="0.25">
      <c r="A27" s="33" t="s">
        <v>86</v>
      </c>
      <c r="B27" s="33">
        <v>5.3333333333333288E-2</v>
      </c>
      <c r="C27" s="33">
        <v>1</v>
      </c>
      <c r="D27" s="33">
        <v>5.3333333333333288E-2</v>
      </c>
      <c r="E27" s="33">
        <v>3.3684210526315721</v>
      </c>
      <c r="F27" s="33">
        <v>0.1037864915862719</v>
      </c>
      <c r="G27" s="33">
        <v>5.3176550715787174</v>
      </c>
    </row>
    <row r="28" spans="1:7" x14ac:dyDescent="0.25">
      <c r="A28" s="33" t="s">
        <v>87</v>
      </c>
      <c r="B28" s="33">
        <v>0.12666666666666682</v>
      </c>
      <c r="C28" s="33">
        <v>8</v>
      </c>
      <c r="D28" s="33">
        <v>1.5833333333333352E-2</v>
      </c>
      <c r="E28" s="33"/>
      <c r="F28" s="33"/>
      <c r="G28" s="33"/>
    </row>
    <row r="29" spans="1:7" x14ac:dyDescent="0.25">
      <c r="A29" s="33"/>
      <c r="B29" s="33"/>
      <c r="C29" s="33"/>
      <c r="D29" s="33"/>
      <c r="E29" s="33"/>
      <c r="F29" s="33"/>
      <c r="G29" s="33"/>
    </row>
    <row r="30" spans="1:7" ht="15.75" thickBot="1" x14ac:dyDescent="0.3">
      <c r="A30" s="35" t="s">
        <v>71</v>
      </c>
      <c r="B30" s="35">
        <v>0.19666666666666693</v>
      </c>
      <c r="C30" s="35">
        <v>11</v>
      </c>
      <c r="D30" s="35"/>
      <c r="E30" s="35"/>
      <c r="F30" s="35"/>
      <c r="G30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14"/>
  <sheetViews>
    <sheetView workbookViewId="0">
      <selection activeCell="I20" sqref="I20"/>
    </sheetView>
  </sheetViews>
  <sheetFormatPr defaultRowHeight="15" x14ac:dyDescent="0.25"/>
  <cols>
    <col min="3" max="3" width="25.7109375" customWidth="1"/>
    <col min="4" max="4" width="22.85546875" customWidth="1"/>
    <col min="5" max="5" width="13.5703125" customWidth="1"/>
    <col min="12" max="12" width="22.28515625" customWidth="1"/>
    <col min="13" max="13" width="24" customWidth="1"/>
  </cols>
  <sheetData>
    <row r="3" spans="2:13" x14ac:dyDescent="0.25">
      <c r="B3" s="52" t="s">
        <v>0</v>
      </c>
      <c r="C3" s="52"/>
      <c r="D3" s="52"/>
      <c r="E3" s="52"/>
      <c r="F3" s="2"/>
      <c r="G3" s="2"/>
    </row>
    <row r="5" spans="2:13" x14ac:dyDescent="0.25">
      <c r="B5" s="3" t="s">
        <v>1</v>
      </c>
      <c r="C5" s="3" t="s">
        <v>2</v>
      </c>
      <c r="D5" s="3" t="s">
        <v>3</v>
      </c>
      <c r="E5" s="3" t="s">
        <v>67</v>
      </c>
      <c r="F5" s="40" t="s">
        <v>66</v>
      </c>
      <c r="L5" s="20" t="s">
        <v>7</v>
      </c>
      <c r="M5" s="20" t="s">
        <v>8</v>
      </c>
    </row>
    <row r="6" spans="2:13" x14ac:dyDescent="0.25">
      <c r="B6" s="4" t="s">
        <v>4</v>
      </c>
      <c r="C6" s="5">
        <v>6.4749999999999996</v>
      </c>
      <c r="D6" s="6">
        <f>C6/10*100</f>
        <v>64.75</v>
      </c>
      <c r="E6" s="53">
        <f>AVERAGE(D6:D8)</f>
        <v>64.733333333333348</v>
      </c>
      <c r="F6" s="56">
        <f>STDEV(D6:D8)</f>
        <v>2.3750438592441472</v>
      </c>
      <c r="L6">
        <v>64.75</v>
      </c>
      <c r="M6">
        <v>67.400000000000006</v>
      </c>
    </row>
    <row r="7" spans="2:13" x14ac:dyDescent="0.25">
      <c r="B7" s="6" t="s">
        <v>4</v>
      </c>
      <c r="C7" s="6">
        <v>6.71</v>
      </c>
      <c r="D7" s="6">
        <f t="shared" ref="D7:D11" si="0">C7/10*100</f>
        <v>67.100000000000009</v>
      </c>
      <c r="E7" s="54"/>
      <c r="F7" s="57"/>
      <c r="L7">
        <v>67.100000000000009</v>
      </c>
      <c r="M7">
        <v>68</v>
      </c>
    </row>
    <row r="8" spans="2:13" x14ac:dyDescent="0.25">
      <c r="B8" s="6" t="s">
        <v>4</v>
      </c>
      <c r="C8" s="6">
        <v>6.2350000000000003</v>
      </c>
      <c r="D8" s="6">
        <f t="shared" si="0"/>
        <v>62.350000000000009</v>
      </c>
      <c r="E8" s="55"/>
      <c r="F8" s="58"/>
      <c r="L8">
        <v>62.350000000000009</v>
      </c>
      <c r="M8">
        <v>69.5</v>
      </c>
    </row>
    <row r="9" spans="2:13" x14ac:dyDescent="0.25">
      <c r="B9" s="6" t="s">
        <v>5</v>
      </c>
      <c r="C9" s="6">
        <v>6.74</v>
      </c>
      <c r="D9" s="6">
        <f t="shared" si="0"/>
        <v>67.400000000000006</v>
      </c>
      <c r="E9" s="53">
        <f>AVERAGE(D9:D11)</f>
        <v>68.3</v>
      </c>
      <c r="F9" s="56">
        <f>STDEV(D9:D11)</f>
        <v>1.0816653826391944</v>
      </c>
    </row>
    <row r="10" spans="2:13" x14ac:dyDescent="0.25">
      <c r="B10" s="6" t="s">
        <v>5</v>
      </c>
      <c r="C10" s="6">
        <v>6.8</v>
      </c>
      <c r="D10" s="6">
        <f t="shared" si="0"/>
        <v>68</v>
      </c>
      <c r="E10" s="54"/>
      <c r="F10" s="57"/>
    </row>
    <row r="11" spans="2:13" x14ac:dyDescent="0.25">
      <c r="B11" s="6" t="s">
        <v>5</v>
      </c>
      <c r="C11" s="6">
        <v>6.95</v>
      </c>
      <c r="D11" s="6">
        <f t="shared" si="0"/>
        <v>69.5</v>
      </c>
      <c r="E11" s="55"/>
      <c r="F11" s="58"/>
    </row>
    <row r="13" spans="2:13" x14ac:dyDescent="0.25">
      <c r="B13" t="s">
        <v>6</v>
      </c>
      <c r="D13" t="s">
        <v>7</v>
      </c>
    </row>
    <row r="14" spans="2:13" x14ac:dyDescent="0.25">
      <c r="D14" t="s">
        <v>8</v>
      </c>
      <c r="E14" t="s">
        <v>9</v>
      </c>
    </row>
  </sheetData>
  <mergeCells count="5">
    <mergeCell ref="B3:E3"/>
    <mergeCell ref="E6:E8"/>
    <mergeCell ref="E9:E11"/>
    <mergeCell ref="F6:F8"/>
    <mergeCell ref="F9:F11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H33"/>
  <sheetViews>
    <sheetView tabSelected="1" topLeftCell="C7" workbookViewId="0">
      <selection activeCell="E20" sqref="E20"/>
    </sheetView>
  </sheetViews>
  <sheetFormatPr defaultRowHeight="15" x14ac:dyDescent="0.25"/>
  <cols>
    <col min="2" max="2" width="8.28515625" customWidth="1"/>
    <col min="3" max="3" width="15.5703125" customWidth="1"/>
    <col min="4" max="4" width="15.85546875" customWidth="1"/>
    <col min="5" max="5" width="21.28515625" customWidth="1"/>
    <col min="6" max="6" width="16" customWidth="1"/>
    <col min="7" max="7" width="22" customWidth="1"/>
    <col min="8" max="8" width="21" customWidth="1"/>
    <col min="9" max="9" width="14.85546875" customWidth="1"/>
  </cols>
  <sheetData>
    <row r="2" spans="3:8" x14ac:dyDescent="0.25">
      <c r="C2" s="52" t="s">
        <v>0</v>
      </c>
      <c r="D2" s="52"/>
      <c r="E2" s="52"/>
      <c r="F2" s="52"/>
      <c r="G2" s="52"/>
    </row>
    <row r="4" spans="3:8" ht="17.25" customHeight="1" x14ac:dyDescent="0.25">
      <c r="C4" s="7" t="s">
        <v>10</v>
      </c>
      <c r="D4" s="11" t="s">
        <v>12</v>
      </c>
      <c r="E4" s="7" t="s">
        <v>13</v>
      </c>
      <c r="F4" s="7" t="s">
        <v>3</v>
      </c>
      <c r="G4" s="7" t="s">
        <v>15</v>
      </c>
      <c r="H4" s="16" t="s">
        <v>66</v>
      </c>
    </row>
    <row r="5" spans="3:8" ht="17.25" x14ac:dyDescent="0.25">
      <c r="C5" s="8" t="s">
        <v>16</v>
      </c>
      <c r="D5" s="12" t="s">
        <v>11</v>
      </c>
      <c r="E5" s="8" t="s">
        <v>14</v>
      </c>
      <c r="F5" s="8"/>
      <c r="G5" s="8" t="s">
        <v>3</v>
      </c>
      <c r="H5" s="9"/>
    </row>
    <row r="6" spans="3:8" x14ac:dyDescent="0.25">
      <c r="C6" s="6">
        <v>60</v>
      </c>
      <c r="D6" s="6">
        <v>30</v>
      </c>
      <c r="E6" s="10">
        <v>6.74</v>
      </c>
      <c r="F6" s="10">
        <f>E6/10*100</f>
        <v>67.400000000000006</v>
      </c>
      <c r="G6" s="60">
        <f>AVERAGE(F6:F8)</f>
        <v>68.3</v>
      </c>
      <c r="H6" s="59">
        <f>STDEV(F6:F8)</f>
        <v>1.0816653826391944</v>
      </c>
    </row>
    <row r="7" spans="3:8" x14ac:dyDescent="0.25">
      <c r="C7" s="6">
        <v>60</v>
      </c>
      <c r="D7" s="6">
        <v>30</v>
      </c>
      <c r="E7" s="10">
        <v>6.8</v>
      </c>
      <c r="F7" s="10">
        <f t="shared" ref="F7:F17" si="0">E7/10*100</f>
        <v>68</v>
      </c>
      <c r="G7" s="60"/>
      <c r="H7" s="59"/>
    </row>
    <row r="8" spans="3:8" x14ac:dyDescent="0.25">
      <c r="C8" s="6">
        <v>60</v>
      </c>
      <c r="D8" s="6">
        <v>30</v>
      </c>
      <c r="E8" s="10">
        <v>6.95</v>
      </c>
      <c r="F8" s="10">
        <f t="shared" si="0"/>
        <v>69.5</v>
      </c>
      <c r="G8" s="60"/>
      <c r="H8" s="59"/>
    </row>
    <row r="9" spans="3:8" x14ac:dyDescent="0.25">
      <c r="C9" s="6">
        <v>60</v>
      </c>
      <c r="D9" s="6">
        <v>40</v>
      </c>
      <c r="E9" s="10">
        <f>7.425-1.115</f>
        <v>6.31</v>
      </c>
      <c r="F9" s="10">
        <f t="shared" si="0"/>
        <v>63.1</v>
      </c>
      <c r="G9" s="60">
        <f>AVERAGE(F9:F11)</f>
        <v>66.533333333333331</v>
      </c>
      <c r="H9" s="59">
        <f>STDEV(F9:F11)</f>
        <v>3.8211036800031084</v>
      </c>
    </row>
    <row r="10" spans="3:8" x14ac:dyDescent="0.25">
      <c r="C10" s="6">
        <v>60</v>
      </c>
      <c r="D10" s="6">
        <v>40</v>
      </c>
      <c r="E10" s="10">
        <f>8.18-1.115</f>
        <v>7.0649999999999995</v>
      </c>
      <c r="F10" s="10">
        <f t="shared" si="0"/>
        <v>70.649999999999991</v>
      </c>
      <c r="G10" s="60"/>
      <c r="H10" s="59"/>
    </row>
    <row r="11" spans="3:8" x14ac:dyDescent="0.25">
      <c r="C11" s="6">
        <v>60</v>
      </c>
      <c r="D11" s="6">
        <v>40</v>
      </c>
      <c r="E11" s="10">
        <f>7.7-1.115</f>
        <v>6.585</v>
      </c>
      <c r="F11" s="10">
        <f t="shared" si="0"/>
        <v>65.849999999999994</v>
      </c>
      <c r="G11" s="60"/>
      <c r="H11" s="59"/>
    </row>
    <row r="12" spans="3:8" x14ac:dyDescent="0.25">
      <c r="C12" s="6">
        <v>80</v>
      </c>
      <c r="D12" s="6">
        <v>30</v>
      </c>
      <c r="E12" s="10">
        <f>8.065-1.115</f>
        <v>6.9499999999999993</v>
      </c>
      <c r="F12" s="10">
        <f t="shared" si="0"/>
        <v>69.5</v>
      </c>
      <c r="G12" s="60">
        <f>AVERAGE(F12:F14)</f>
        <v>70.133333333333326</v>
      </c>
      <c r="H12" s="59">
        <f>STDEV(F12:F14)</f>
        <v>0.67884706181387477</v>
      </c>
    </row>
    <row r="13" spans="3:8" x14ac:dyDescent="0.25">
      <c r="C13" s="6">
        <v>80</v>
      </c>
      <c r="D13" s="6">
        <v>30</v>
      </c>
      <c r="E13" s="10">
        <f>8.2-1.115</f>
        <v>7.0849999999999991</v>
      </c>
      <c r="F13" s="10">
        <f t="shared" si="0"/>
        <v>70.849999999999994</v>
      </c>
      <c r="G13" s="60"/>
      <c r="H13" s="59"/>
    </row>
    <row r="14" spans="3:8" x14ac:dyDescent="0.25">
      <c r="C14" s="6">
        <v>80</v>
      </c>
      <c r="D14" s="6">
        <v>30</v>
      </c>
      <c r="E14" s="10">
        <f>8.12-1.115</f>
        <v>7.004999999999999</v>
      </c>
      <c r="F14" s="10">
        <f t="shared" si="0"/>
        <v>70.049999999999983</v>
      </c>
      <c r="G14" s="60"/>
      <c r="H14" s="59"/>
    </row>
    <row r="15" spans="3:8" x14ac:dyDescent="0.25">
      <c r="C15" s="6">
        <v>80</v>
      </c>
      <c r="D15" s="6">
        <v>40</v>
      </c>
      <c r="E15" s="10">
        <f>6.93-1.115</f>
        <v>5.8149999999999995</v>
      </c>
      <c r="F15" s="10">
        <f t="shared" si="0"/>
        <v>58.149999999999991</v>
      </c>
      <c r="G15" s="60">
        <f>AVERAGE(F15:F17)</f>
        <v>68.38333333333334</v>
      </c>
      <c r="H15" s="59">
        <f>STDEV(F15:F17)</f>
        <v>13.474543900753506</v>
      </c>
    </row>
    <row r="16" spans="3:8" x14ac:dyDescent="0.25">
      <c r="C16" s="6">
        <v>80</v>
      </c>
      <c r="D16" s="6">
        <v>40</v>
      </c>
      <c r="E16" s="10">
        <f>9.48-1.115</f>
        <v>8.3650000000000002</v>
      </c>
      <c r="F16" s="10">
        <f t="shared" si="0"/>
        <v>83.65</v>
      </c>
      <c r="G16" s="60"/>
      <c r="H16" s="59"/>
    </row>
    <row r="17" spans="3:8" x14ac:dyDescent="0.25">
      <c r="C17" s="6">
        <v>80</v>
      </c>
      <c r="D17" s="6">
        <v>40</v>
      </c>
      <c r="E17" s="10">
        <f>7.45-1.115</f>
        <v>6.335</v>
      </c>
      <c r="F17" s="10">
        <f t="shared" si="0"/>
        <v>63.349999999999994</v>
      </c>
      <c r="G17" s="60"/>
      <c r="H17" s="59"/>
    </row>
    <row r="20" spans="3:8" ht="17.25" x14ac:dyDescent="0.25">
      <c r="D20">
        <v>60</v>
      </c>
      <c r="E20">
        <v>80</v>
      </c>
    </row>
    <row r="21" spans="3:8" x14ac:dyDescent="0.25">
      <c r="C21" t="s">
        <v>64</v>
      </c>
      <c r="D21" s="29">
        <v>68.3</v>
      </c>
      <c r="E21" s="29">
        <v>70.133333333333326</v>
      </c>
    </row>
    <row r="22" spans="3:8" x14ac:dyDescent="0.25">
      <c r="C22" t="s">
        <v>65</v>
      </c>
      <c r="D22" s="29">
        <v>66.533333333333331</v>
      </c>
      <c r="E22" s="29">
        <v>68.38333333333334</v>
      </c>
    </row>
    <row r="24" spans="3:8" x14ac:dyDescent="0.25">
      <c r="D24" s="1"/>
      <c r="G24" s="29">
        <v>1.0817000000000001</v>
      </c>
      <c r="H24" s="29"/>
    </row>
    <row r="25" spans="3:8" x14ac:dyDescent="0.25">
      <c r="G25">
        <v>0.67879999999999996</v>
      </c>
    </row>
    <row r="26" spans="3:8" x14ac:dyDescent="0.25">
      <c r="G26" s="29">
        <v>3.8210999999999999</v>
      </c>
    </row>
    <row r="27" spans="3:8" x14ac:dyDescent="0.25">
      <c r="E27">
        <v>30</v>
      </c>
      <c r="F27">
        <v>40</v>
      </c>
      <c r="G27" s="29">
        <v>13.474500000000001</v>
      </c>
    </row>
    <row r="28" spans="3:8" x14ac:dyDescent="0.25">
      <c r="D28">
        <v>60</v>
      </c>
      <c r="E28">
        <v>67.400000000000006</v>
      </c>
      <c r="F28">
        <v>63.1</v>
      </c>
    </row>
    <row r="29" spans="3:8" x14ac:dyDescent="0.25">
      <c r="D29">
        <v>60</v>
      </c>
      <c r="E29">
        <v>68</v>
      </c>
      <c r="F29">
        <v>70.649999999999991</v>
      </c>
    </row>
    <row r="30" spans="3:8" x14ac:dyDescent="0.25">
      <c r="D30">
        <v>60</v>
      </c>
      <c r="E30">
        <v>69.5</v>
      </c>
      <c r="F30">
        <v>65.849999999999994</v>
      </c>
    </row>
    <row r="31" spans="3:8" x14ac:dyDescent="0.25">
      <c r="D31">
        <v>80</v>
      </c>
      <c r="E31">
        <v>69.5</v>
      </c>
      <c r="F31">
        <v>58.149999999999991</v>
      </c>
    </row>
    <row r="32" spans="3:8" x14ac:dyDescent="0.25">
      <c r="D32">
        <v>80</v>
      </c>
      <c r="E32">
        <v>70.849999999999994</v>
      </c>
      <c r="F32">
        <v>83.65</v>
      </c>
      <c r="G32" s="29"/>
    </row>
    <row r="33" spans="4:7" x14ac:dyDescent="0.25">
      <c r="D33">
        <v>80</v>
      </c>
      <c r="E33">
        <v>70.049999999999983</v>
      </c>
      <c r="F33">
        <v>63.349999999999994</v>
      </c>
      <c r="G33" s="29"/>
    </row>
  </sheetData>
  <mergeCells count="9">
    <mergeCell ref="H6:H8"/>
    <mergeCell ref="H9:H11"/>
    <mergeCell ref="H12:H14"/>
    <mergeCell ref="H15:H17"/>
    <mergeCell ref="C2:G2"/>
    <mergeCell ref="G6:G8"/>
    <mergeCell ref="G9:G11"/>
    <mergeCell ref="G12:G14"/>
    <mergeCell ref="G15:G17"/>
  </mergeCells>
  <pageMargins left="0.7" right="0.7" top="0.75" bottom="0.75" header="0.3" footer="0.3"/>
  <pageSetup paperSize="9" scale="69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64"/>
  <sheetViews>
    <sheetView topLeftCell="A16" zoomScaleNormal="100" workbookViewId="0">
      <selection activeCell="C35" sqref="C35:E46"/>
    </sheetView>
  </sheetViews>
  <sheetFormatPr defaultRowHeight="15" x14ac:dyDescent="0.25"/>
  <cols>
    <col min="1" max="1" width="16.7109375" customWidth="1"/>
    <col min="2" max="2" width="20.140625" customWidth="1"/>
    <col min="3" max="3" width="21.85546875" customWidth="1"/>
    <col min="4" max="4" width="20.7109375" customWidth="1"/>
    <col min="5" max="5" width="19.85546875" customWidth="1"/>
    <col min="6" max="6" width="10.5703125" customWidth="1"/>
    <col min="7" max="7" width="12.140625" customWidth="1"/>
    <col min="8" max="8" width="17.140625" customWidth="1"/>
    <col min="9" max="9" width="9.5703125" bestFit="1" customWidth="1"/>
  </cols>
  <sheetData>
    <row r="5" spans="1:13" x14ac:dyDescent="0.25">
      <c r="A5" s="7" t="s">
        <v>10</v>
      </c>
      <c r="B5" s="11" t="s">
        <v>12</v>
      </c>
      <c r="C5" s="7" t="s">
        <v>49</v>
      </c>
      <c r="D5" s="7" t="s">
        <v>52</v>
      </c>
      <c r="E5" s="7" t="s">
        <v>49</v>
      </c>
      <c r="F5" s="7" t="s">
        <v>52</v>
      </c>
      <c r="G5" s="7" t="s">
        <v>47</v>
      </c>
      <c r="H5" s="16" t="s">
        <v>15</v>
      </c>
      <c r="I5" s="16" t="s">
        <v>66</v>
      </c>
    </row>
    <row r="6" spans="1:13" ht="17.25" x14ac:dyDescent="0.25">
      <c r="A6" s="8" t="s">
        <v>16</v>
      </c>
      <c r="B6" s="12" t="s">
        <v>11</v>
      </c>
      <c r="C6" s="8" t="s">
        <v>50</v>
      </c>
      <c r="D6" s="8" t="s">
        <v>54</v>
      </c>
      <c r="E6" s="8" t="s">
        <v>51</v>
      </c>
      <c r="F6" s="8" t="s">
        <v>53</v>
      </c>
      <c r="G6" s="8" t="s">
        <v>48</v>
      </c>
      <c r="H6" s="17" t="s">
        <v>63</v>
      </c>
      <c r="I6" s="9"/>
      <c r="K6" s="28"/>
      <c r="L6" s="28"/>
      <c r="M6" s="28"/>
    </row>
    <row r="7" spans="1:13" x14ac:dyDescent="0.25">
      <c r="A7" s="6">
        <v>60</v>
      </c>
      <c r="B7" s="6">
        <v>30</v>
      </c>
      <c r="C7" s="19">
        <v>0.755</v>
      </c>
      <c r="D7" s="6">
        <v>0.1</v>
      </c>
      <c r="E7" s="6">
        <v>0.76500000000000001</v>
      </c>
      <c r="F7" s="6">
        <f>E7-C7</f>
        <v>1.0000000000000009E-2</v>
      </c>
      <c r="G7" s="18">
        <f>(D7-F7)/0.1</f>
        <v>0.89999999999999991</v>
      </c>
      <c r="H7" s="61">
        <f>AVERAGE(G7:G9)</f>
        <v>0.90999999999999981</v>
      </c>
      <c r="I7" s="56">
        <f>STDEV(G7:G9)</f>
        <v>1.732050807568879E-2</v>
      </c>
      <c r="J7">
        <v>1.7299999999999999E-2</v>
      </c>
      <c r="K7" s="28"/>
      <c r="L7" s="28"/>
      <c r="M7" s="28"/>
    </row>
    <row r="8" spans="1:13" x14ac:dyDescent="0.25">
      <c r="A8" s="6">
        <v>60</v>
      </c>
      <c r="B8" s="6">
        <v>30</v>
      </c>
      <c r="C8" s="19">
        <v>0.755</v>
      </c>
      <c r="D8" s="6">
        <v>0.1</v>
      </c>
      <c r="E8" s="6">
        <v>0.76500000000000001</v>
      </c>
      <c r="F8" s="6">
        <f t="shared" ref="F8:F18" si="0">E8-C8</f>
        <v>1.0000000000000009E-2</v>
      </c>
      <c r="G8" s="18">
        <f t="shared" ref="G8:G18" si="1">(D8-F8)/0.1</f>
        <v>0.89999999999999991</v>
      </c>
      <c r="H8" s="62"/>
      <c r="I8" s="57"/>
      <c r="J8">
        <v>2.8899999999999999E-2</v>
      </c>
      <c r="K8" s="28"/>
      <c r="L8" s="28"/>
      <c r="M8" s="28"/>
    </row>
    <row r="9" spans="1:13" x14ac:dyDescent="0.25">
      <c r="A9" s="6">
        <v>60</v>
      </c>
      <c r="B9" s="6">
        <v>30</v>
      </c>
      <c r="C9" s="19">
        <v>0.76500000000000001</v>
      </c>
      <c r="D9" s="6">
        <v>0.1</v>
      </c>
      <c r="E9" s="6">
        <v>0.77200000000000002</v>
      </c>
      <c r="F9" s="6">
        <f t="shared" si="0"/>
        <v>7.0000000000000062E-3</v>
      </c>
      <c r="G9" s="18">
        <f t="shared" si="1"/>
        <v>0.92999999999999994</v>
      </c>
      <c r="H9" s="48"/>
      <c r="I9" s="58"/>
      <c r="J9">
        <v>0.115</v>
      </c>
      <c r="K9" s="28"/>
      <c r="L9" s="28"/>
      <c r="M9" s="28"/>
    </row>
    <row r="10" spans="1:13" x14ac:dyDescent="0.25">
      <c r="A10" s="6">
        <v>60</v>
      </c>
      <c r="B10" s="6">
        <v>40</v>
      </c>
      <c r="C10" s="19">
        <v>0.755</v>
      </c>
      <c r="D10" s="6">
        <v>0.1</v>
      </c>
      <c r="E10" s="6">
        <v>0.76500000000000001</v>
      </c>
      <c r="F10" s="6">
        <f t="shared" si="0"/>
        <v>1.0000000000000009E-2</v>
      </c>
      <c r="G10" s="18">
        <f t="shared" si="1"/>
        <v>0.89999999999999991</v>
      </c>
      <c r="H10" s="61">
        <f>AVERAGE(G10:G12)</f>
        <v>0.90666666666666662</v>
      </c>
      <c r="I10" s="56">
        <f>STDEV(G10:G12)</f>
        <v>1.1547005383792525E-2</v>
      </c>
      <c r="J10">
        <v>2.8899999999999999E-2</v>
      </c>
      <c r="K10" s="28"/>
      <c r="L10" s="28"/>
      <c r="M10" s="28"/>
    </row>
    <row r="11" spans="1:13" x14ac:dyDescent="0.25">
      <c r="A11" s="6">
        <v>60</v>
      </c>
      <c r="B11" s="6">
        <v>40</v>
      </c>
      <c r="C11" s="19">
        <v>0.755</v>
      </c>
      <c r="D11" s="6">
        <v>0.1</v>
      </c>
      <c r="E11" s="6">
        <v>0.76300000000000001</v>
      </c>
      <c r="F11" s="6">
        <f t="shared" si="0"/>
        <v>8.0000000000000071E-3</v>
      </c>
      <c r="G11" s="18">
        <f t="shared" si="1"/>
        <v>0.91999999999999993</v>
      </c>
      <c r="H11" s="62"/>
      <c r="I11" s="57"/>
      <c r="K11" s="28"/>
      <c r="L11" s="28"/>
      <c r="M11" s="28"/>
    </row>
    <row r="12" spans="1:13" x14ac:dyDescent="0.25">
      <c r="A12" s="6">
        <v>60</v>
      </c>
      <c r="B12" s="6">
        <v>40</v>
      </c>
      <c r="C12" s="19">
        <v>0.77</v>
      </c>
      <c r="D12" s="6">
        <v>0.1</v>
      </c>
      <c r="E12" s="6">
        <v>0.78</v>
      </c>
      <c r="F12" s="6">
        <f t="shared" si="0"/>
        <v>1.0000000000000009E-2</v>
      </c>
      <c r="G12" s="18">
        <f t="shared" si="1"/>
        <v>0.89999999999999991</v>
      </c>
      <c r="H12" s="48"/>
      <c r="I12" s="58"/>
      <c r="K12" s="28"/>
      <c r="L12" s="28"/>
      <c r="M12" s="28"/>
    </row>
    <row r="13" spans="1:13" x14ac:dyDescent="0.25">
      <c r="A13" s="6">
        <v>80</v>
      </c>
      <c r="B13" s="6">
        <v>30</v>
      </c>
      <c r="C13" s="19">
        <v>0.76</v>
      </c>
      <c r="D13" s="6">
        <v>0.1</v>
      </c>
      <c r="E13" s="6">
        <v>0.7669999999999999</v>
      </c>
      <c r="F13" s="6">
        <f t="shared" si="0"/>
        <v>6.9999999999998952E-3</v>
      </c>
      <c r="G13" s="18">
        <f t="shared" si="1"/>
        <v>0.93000000000000105</v>
      </c>
      <c r="H13" s="61">
        <f>AVERAGE(G13:G15)</f>
        <v>0.94666666666666777</v>
      </c>
      <c r="I13" s="56">
        <f>STDEV(G13:G15)</f>
        <v>2.8867513459481315E-2</v>
      </c>
      <c r="K13" s="28"/>
      <c r="L13" s="28"/>
      <c r="M13" s="28"/>
    </row>
    <row r="14" spans="1:13" x14ac:dyDescent="0.25">
      <c r="A14" s="6">
        <v>80</v>
      </c>
      <c r="B14" s="6">
        <v>30</v>
      </c>
      <c r="C14" s="19">
        <v>0.77</v>
      </c>
      <c r="D14" s="6">
        <v>0.1</v>
      </c>
      <c r="E14" s="6">
        <v>0.77199999999999991</v>
      </c>
      <c r="F14" s="21">
        <f t="shared" si="0"/>
        <v>1.9999999999998908E-3</v>
      </c>
      <c r="G14" s="18">
        <f t="shared" si="1"/>
        <v>0.98000000000000109</v>
      </c>
      <c r="H14" s="62"/>
      <c r="I14" s="57"/>
      <c r="K14" s="28"/>
      <c r="L14" s="28"/>
      <c r="M14" s="28"/>
    </row>
    <row r="15" spans="1:13" x14ac:dyDescent="0.25">
      <c r="A15" s="6">
        <v>80</v>
      </c>
      <c r="B15" s="6">
        <v>30</v>
      </c>
      <c r="C15" s="19">
        <v>0.77</v>
      </c>
      <c r="D15" s="6">
        <v>0.1</v>
      </c>
      <c r="E15" s="6">
        <v>0.77699999999999991</v>
      </c>
      <c r="F15" s="21">
        <f t="shared" si="0"/>
        <v>6.9999999999998952E-3</v>
      </c>
      <c r="G15" s="18">
        <f t="shared" si="1"/>
        <v>0.93000000000000105</v>
      </c>
      <c r="H15" s="48"/>
      <c r="I15" s="58"/>
      <c r="K15" s="28"/>
      <c r="L15" s="28"/>
      <c r="M15" s="28"/>
    </row>
    <row r="16" spans="1:13" x14ac:dyDescent="0.25">
      <c r="A16" s="6">
        <v>80</v>
      </c>
      <c r="B16" s="6">
        <v>40</v>
      </c>
      <c r="C16" s="19">
        <v>0.76</v>
      </c>
      <c r="D16" s="6">
        <v>0.1</v>
      </c>
      <c r="E16" s="6">
        <v>0.7669999999999999</v>
      </c>
      <c r="F16" s="21">
        <f t="shared" si="0"/>
        <v>6.9999999999998952E-3</v>
      </c>
      <c r="G16" s="18">
        <f t="shared" si="1"/>
        <v>0.93000000000000105</v>
      </c>
      <c r="H16" s="61">
        <f>AVERAGE(G16:G18)</f>
        <v>0.96333333333333437</v>
      </c>
      <c r="I16" s="56">
        <f>STDEV(G16:G18)</f>
        <v>2.8867513459481315E-2</v>
      </c>
      <c r="K16" s="28"/>
      <c r="L16" s="28"/>
      <c r="M16" s="28"/>
    </row>
    <row r="17" spans="1:14" x14ac:dyDescent="0.25">
      <c r="A17" s="6">
        <v>80</v>
      </c>
      <c r="B17" s="6">
        <v>40</v>
      </c>
      <c r="C17" s="19">
        <v>0.77500000000000002</v>
      </c>
      <c r="D17" s="6">
        <v>0.1</v>
      </c>
      <c r="E17" s="6">
        <v>0.77699999999999991</v>
      </c>
      <c r="F17" s="21">
        <f t="shared" si="0"/>
        <v>1.9999999999998908E-3</v>
      </c>
      <c r="G17" s="18">
        <f t="shared" si="1"/>
        <v>0.98000000000000109</v>
      </c>
      <c r="H17" s="62"/>
      <c r="I17" s="57"/>
      <c r="K17" s="28"/>
      <c r="L17" s="28"/>
      <c r="M17" s="28"/>
    </row>
    <row r="18" spans="1:14" x14ac:dyDescent="0.25">
      <c r="A18" s="6">
        <v>80</v>
      </c>
      <c r="B18" s="6">
        <v>40</v>
      </c>
      <c r="C18" s="19">
        <v>0.77500000000000002</v>
      </c>
      <c r="D18" s="6">
        <v>0.1</v>
      </c>
      <c r="E18" s="21">
        <v>0.77699999999999991</v>
      </c>
      <c r="F18" s="21">
        <f t="shared" si="0"/>
        <v>1.9999999999998908E-3</v>
      </c>
      <c r="G18" s="18">
        <f t="shared" si="1"/>
        <v>0.98000000000000109</v>
      </c>
      <c r="H18" s="48"/>
      <c r="I18" s="58"/>
      <c r="K18" s="28"/>
      <c r="L18" s="28"/>
      <c r="M18" s="28"/>
    </row>
    <row r="19" spans="1:14" x14ac:dyDescent="0.25">
      <c r="K19" s="28"/>
      <c r="L19" s="28"/>
      <c r="M19" s="28"/>
    </row>
    <row r="20" spans="1:14" x14ac:dyDescent="0.25">
      <c r="B20" s="28"/>
      <c r="C20" s="28"/>
      <c r="D20" s="28"/>
      <c r="K20" s="28"/>
      <c r="L20" s="28"/>
      <c r="M20" s="28"/>
    </row>
    <row r="21" spans="1:14" x14ac:dyDescent="0.25">
      <c r="B21" s="28"/>
      <c r="C21" s="28"/>
      <c r="D21" s="28"/>
      <c r="L21" s="20"/>
      <c r="N21" s="20"/>
    </row>
    <row r="22" spans="1:14" ht="17.25" x14ac:dyDescent="0.25">
      <c r="B22" s="28"/>
      <c r="C22" s="20"/>
      <c r="D22" s="20">
        <v>60</v>
      </c>
      <c r="E22" s="20">
        <v>80</v>
      </c>
      <c r="L22" s="20"/>
      <c r="N22" s="20"/>
    </row>
    <row r="23" spans="1:14" x14ac:dyDescent="0.25">
      <c r="B23" s="28"/>
      <c r="C23" s="20" t="s">
        <v>64</v>
      </c>
      <c r="D23" s="31">
        <v>0.90999999999999981</v>
      </c>
      <c r="E23" s="31">
        <v>0.94666666666666777</v>
      </c>
    </row>
    <row r="24" spans="1:14" x14ac:dyDescent="0.25">
      <c r="B24" s="28"/>
      <c r="C24" s="20" t="s">
        <v>65</v>
      </c>
      <c r="D24" s="31">
        <v>0.90666666666666662</v>
      </c>
      <c r="E24" s="31">
        <v>0.96333333333333437</v>
      </c>
    </row>
    <row r="25" spans="1:14" x14ac:dyDescent="0.25">
      <c r="B25" s="28"/>
      <c r="C25" s="28"/>
      <c r="D25" s="28"/>
    </row>
    <row r="26" spans="1:14" x14ac:dyDescent="0.25">
      <c r="C26" s="20"/>
      <c r="D26" s="20" t="s">
        <v>105</v>
      </c>
      <c r="E26" s="20" t="s">
        <v>106</v>
      </c>
    </row>
    <row r="27" spans="1:14" x14ac:dyDescent="0.25">
      <c r="C27" s="20" t="s">
        <v>103</v>
      </c>
      <c r="D27" s="31">
        <v>0.89999999999999991</v>
      </c>
      <c r="E27" s="31">
        <v>0.89999999999999991</v>
      </c>
    </row>
    <row r="28" spans="1:14" x14ac:dyDescent="0.25">
      <c r="C28" s="20" t="s">
        <v>103</v>
      </c>
      <c r="D28" s="31">
        <v>0.89999999999999991</v>
      </c>
      <c r="E28" s="31">
        <v>0.91999999999999993</v>
      </c>
    </row>
    <row r="29" spans="1:14" x14ac:dyDescent="0.25">
      <c r="C29" s="20" t="s">
        <v>103</v>
      </c>
      <c r="D29" s="31">
        <v>0.92999999999999994</v>
      </c>
      <c r="E29" s="31">
        <v>0.89999999999999991</v>
      </c>
    </row>
    <row r="30" spans="1:14" x14ac:dyDescent="0.25">
      <c r="C30" s="20" t="s">
        <v>104</v>
      </c>
      <c r="D30" s="31">
        <v>0.93000000000000105</v>
      </c>
      <c r="E30" s="31">
        <v>0.93000000000000105</v>
      </c>
    </row>
    <row r="31" spans="1:14" x14ac:dyDescent="0.25">
      <c r="C31" s="20" t="s">
        <v>104</v>
      </c>
      <c r="D31" s="31">
        <v>0.98000000000000109</v>
      </c>
      <c r="E31" s="31">
        <v>0.98000000000000109</v>
      </c>
    </row>
    <row r="32" spans="1:14" x14ac:dyDescent="0.25">
      <c r="C32" s="20" t="s">
        <v>104</v>
      </c>
      <c r="D32" s="31">
        <v>0.93000000000000105</v>
      </c>
      <c r="E32" s="31">
        <v>0.98000000000000109</v>
      </c>
    </row>
    <row r="35" spans="3:6" x14ac:dyDescent="0.25">
      <c r="C35">
        <v>60</v>
      </c>
      <c r="D35" s="44">
        <v>30</v>
      </c>
      <c r="E35" s="44">
        <v>1</v>
      </c>
      <c r="F35" s="46">
        <v>0.89999999999999991</v>
      </c>
    </row>
    <row r="36" spans="3:6" x14ac:dyDescent="0.25">
      <c r="C36" s="20">
        <v>60</v>
      </c>
      <c r="D36" s="44">
        <v>40</v>
      </c>
      <c r="E36" s="44">
        <v>1</v>
      </c>
      <c r="F36" s="46">
        <v>0.89999999999999991</v>
      </c>
    </row>
    <row r="37" spans="3:6" x14ac:dyDescent="0.25">
      <c r="C37" s="20">
        <v>80</v>
      </c>
      <c r="D37" s="44">
        <v>30</v>
      </c>
      <c r="E37" s="44">
        <v>1</v>
      </c>
      <c r="F37" s="46">
        <v>0.93000000000000105</v>
      </c>
    </row>
    <row r="38" spans="3:6" x14ac:dyDescent="0.25">
      <c r="C38">
        <v>80</v>
      </c>
      <c r="D38" s="44">
        <v>40</v>
      </c>
      <c r="E38" s="44">
        <v>1</v>
      </c>
      <c r="F38" s="46">
        <v>0.93000000000000105</v>
      </c>
    </row>
    <row r="39" spans="3:6" x14ac:dyDescent="0.25">
      <c r="C39" s="20">
        <v>60</v>
      </c>
      <c r="D39" s="44">
        <v>30</v>
      </c>
      <c r="E39" s="44">
        <v>2</v>
      </c>
      <c r="F39" s="46">
        <v>0.89999999999999991</v>
      </c>
    </row>
    <row r="40" spans="3:6" x14ac:dyDescent="0.25">
      <c r="C40" s="20">
        <v>60</v>
      </c>
      <c r="D40" s="44">
        <v>40</v>
      </c>
      <c r="E40" s="44">
        <v>2</v>
      </c>
      <c r="F40" s="46">
        <v>0.91999999999999993</v>
      </c>
    </row>
    <row r="41" spans="3:6" x14ac:dyDescent="0.25">
      <c r="C41" s="20">
        <v>80</v>
      </c>
      <c r="D41" s="44">
        <v>30</v>
      </c>
      <c r="E41" s="44">
        <v>2</v>
      </c>
      <c r="F41" s="46">
        <v>0.98000000000000109</v>
      </c>
    </row>
    <row r="42" spans="3:6" x14ac:dyDescent="0.25">
      <c r="C42" s="20">
        <v>80</v>
      </c>
      <c r="D42" s="44">
        <v>40</v>
      </c>
      <c r="E42" s="44">
        <v>2</v>
      </c>
      <c r="F42" s="46">
        <v>0.98000000000000109</v>
      </c>
    </row>
    <row r="43" spans="3:6" x14ac:dyDescent="0.25">
      <c r="C43" s="20">
        <v>60</v>
      </c>
      <c r="D43" s="44">
        <v>30</v>
      </c>
      <c r="E43" s="44">
        <v>3</v>
      </c>
      <c r="F43" s="46">
        <v>0.92999999999999994</v>
      </c>
    </row>
    <row r="44" spans="3:6" x14ac:dyDescent="0.25">
      <c r="C44" s="20">
        <v>60</v>
      </c>
      <c r="D44" s="44">
        <v>40</v>
      </c>
      <c r="E44" s="44">
        <v>3</v>
      </c>
      <c r="F44" s="46">
        <v>0.89999999999999991</v>
      </c>
    </row>
    <row r="45" spans="3:6" x14ac:dyDescent="0.25">
      <c r="C45" s="20">
        <v>80</v>
      </c>
      <c r="D45" s="44">
        <v>30</v>
      </c>
      <c r="E45" s="44">
        <v>3</v>
      </c>
      <c r="F45" s="46">
        <v>0.93000000000000105</v>
      </c>
    </row>
    <row r="46" spans="3:6" x14ac:dyDescent="0.25">
      <c r="C46" s="20">
        <v>80</v>
      </c>
      <c r="D46" s="44">
        <v>40</v>
      </c>
      <c r="E46" s="44">
        <v>3</v>
      </c>
      <c r="F46" s="46">
        <v>0.98000000000000109</v>
      </c>
    </row>
    <row r="47" spans="3:6" x14ac:dyDescent="0.25">
      <c r="D47" s="45"/>
      <c r="E47" s="45"/>
    </row>
    <row r="48" spans="3:6" x14ac:dyDescent="0.25">
      <c r="D48" s="45"/>
      <c r="E48" s="45"/>
    </row>
    <row r="49" spans="4:5" x14ac:dyDescent="0.25">
      <c r="D49" s="45"/>
      <c r="E49" s="45"/>
    </row>
    <row r="50" spans="4:5" x14ac:dyDescent="0.25">
      <c r="D50" s="45"/>
      <c r="E50" s="45"/>
    </row>
    <row r="51" spans="4:5" x14ac:dyDescent="0.25">
      <c r="D51" s="45"/>
      <c r="E51" s="45"/>
    </row>
    <row r="52" spans="4:5" x14ac:dyDescent="0.25">
      <c r="D52" s="45"/>
      <c r="E52" s="45"/>
    </row>
    <row r="53" spans="4:5" x14ac:dyDescent="0.25">
      <c r="D53" s="45"/>
      <c r="E53" s="45"/>
    </row>
    <row r="54" spans="4:5" x14ac:dyDescent="0.25">
      <c r="D54" s="45"/>
      <c r="E54" s="45"/>
    </row>
    <row r="55" spans="4:5" x14ac:dyDescent="0.25">
      <c r="D55" s="45"/>
      <c r="E55" s="45"/>
    </row>
    <row r="56" spans="4:5" x14ac:dyDescent="0.25">
      <c r="D56" s="45"/>
      <c r="E56" s="45"/>
    </row>
    <row r="57" spans="4:5" x14ac:dyDescent="0.25">
      <c r="D57" s="45"/>
      <c r="E57" s="45"/>
    </row>
    <row r="58" spans="4:5" x14ac:dyDescent="0.25">
      <c r="D58" s="45"/>
      <c r="E58" s="45"/>
    </row>
    <row r="59" spans="4:5" x14ac:dyDescent="0.25">
      <c r="D59" s="45"/>
      <c r="E59" s="45"/>
    </row>
    <row r="60" spans="4:5" x14ac:dyDescent="0.25">
      <c r="D60" s="45"/>
      <c r="E60" s="45"/>
    </row>
    <row r="61" spans="4:5" x14ac:dyDescent="0.25">
      <c r="E61" s="45"/>
    </row>
    <row r="62" spans="4:5" x14ac:dyDescent="0.25">
      <c r="E62" s="45"/>
    </row>
    <row r="63" spans="4:5" x14ac:dyDescent="0.25">
      <c r="E63" s="45"/>
    </row>
    <row r="64" spans="4:5" x14ac:dyDescent="0.25">
      <c r="E64" s="45"/>
    </row>
  </sheetData>
  <mergeCells count="8">
    <mergeCell ref="H7:H9"/>
    <mergeCell ref="H10:H12"/>
    <mergeCell ref="H13:H15"/>
    <mergeCell ref="H16:H18"/>
    <mergeCell ref="I7:I9"/>
    <mergeCell ref="I10:I12"/>
    <mergeCell ref="I13:I15"/>
    <mergeCell ref="I16:I18"/>
  </mergeCells>
  <pageMargins left="0.7" right="0.7" top="0.75" bottom="0.75" header="0.3" footer="0.3"/>
  <pageSetup paperSize="9" scale="59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16" workbookViewId="0">
      <selection activeCell="E36" sqref="E36"/>
    </sheetView>
  </sheetViews>
  <sheetFormatPr defaultRowHeight="15" x14ac:dyDescent="0.25"/>
  <cols>
    <col min="1" max="1" width="15.7109375" customWidth="1"/>
    <col min="2" max="2" width="17.42578125" customWidth="1"/>
    <col min="3" max="3" width="21.140625" customWidth="1"/>
    <col min="4" max="4" width="36.28515625" customWidth="1"/>
    <col min="5" max="5" width="39" customWidth="1"/>
    <col min="6" max="6" width="11.7109375" customWidth="1"/>
    <col min="7" max="7" width="13.28515625" customWidth="1"/>
  </cols>
  <sheetData>
    <row r="1" spans="1:9" x14ac:dyDescent="0.25">
      <c r="A1" s="64" t="s">
        <v>68</v>
      </c>
      <c r="B1" s="64"/>
      <c r="C1" s="64"/>
      <c r="D1" s="64"/>
      <c r="E1" s="64"/>
      <c r="F1" s="64"/>
      <c r="G1" s="64"/>
    </row>
    <row r="2" spans="1:9" x14ac:dyDescent="0.25">
      <c r="A2" s="7" t="s">
        <v>10</v>
      </c>
      <c r="B2" s="11" t="s">
        <v>12</v>
      </c>
      <c r="C2" s="22" t="s">
        <v>61</v>
      </c>
      <c r="D2" s="7" t="s">
        <v>56</v>
      </c>
      <c r="E2" s="7" t="s">
        <v>58</v>
      </c>
      <c r="F2" s="47" t="s">
        <v>55</v>
      </c>
      <c r="G2" s="47" t="s">
        <v>60</v>
      </c>
      <c r="H2" s="7" t="s">
        <v>66</v>
      </c>
    </row>
    <row r="3" spans="1:9" ht="17.25" x14ac:dyDescent="0.25">
      <c r="A3" s="27" t="s">
        <v>16</v>
      </c>
      <c r="B3" s="12" t="s">
        <v>11</v>
      </c>
      <c r="C3" s="23" t="s">
        <v>62</v>
      </c>
      <c r="D3" s="27" t="s">
        <v>57</v>
      </c>
      <c r="E3" s="27" t="s">
        <v>59</v>
      </c>
      <c r="F3" s="48"/>
      <c r="G3" s="48"/>
      <c r="H3" s="27"/>
    </row>
    <row r="4" spans="1:9" x14ac:dyDescent="0.25">
      <c r="A4" s="21">
        <v>60</v>
      </c>
      <c r="B4" s="21">
        <v>30</v>
      </c>
      <c r="C4" s="30">
        <v>25.667000000000002</v>
      </c>
      <c r="D4" s="21">
        <v>25.674000000000003</v>
      </c>
      <c r="E4" s="30">
        <f t="shared" ref="E4:E15" si="0">D4-C4</f>
        <v>7.0000000000014495E-3</v>
      </c>
      <c r="F4" s="21">
        <f>E4*100</f>
        <v>0.70000000000014495</v>
      </c>
      <c r="G4" s="24">
        <f>AVERAGE(F4:F6)</f>
        <v>0.66666666666677088</v>
      </c>
      <c r="H4" s="63">
        <f>STDEV(F4:F6)</f>
        <v>5.7735026919033136E-2</v>
      </c>
      <c r="I4">
        <v>5.7735000000000002E-2</v>
      </c>
    </row>
    <row r="5" spans="1:9" x14ac:dyDescent="0.25">
      <c r="A5" s="21">
        <v>60</v>
      </c>
      <c r="B5" s="21">
        <v>30</v>
      </c>
      <c r="C5" s="30">
        <v>26.05</v>
      </c>
      <c r="D5" s="21">
        <v>26.057000000000002</v>
      </c>
      <c r="E5" s="30">
        <f t="shared" si="0"/>
        <v>7.0000000000014495E-3</v>
      </c>
      <c r="F5" s="21">
        <f t="shared" ref="F5:F15" si="1">E5*100</f>
        <v>0.70000000000014495</v>
      </c>
      <c r="G5" s="25"/>
      <c r="H5" s="63"/>
      <c r="I5" s="20">
        <v>5.7735000000000002E-2</v>
      </c>
    </row>
    <row r="6" spans="1:9" x14ac:dyDescent="0.25">
      <c r="A6" s="21">
        <v>60</v>
      </c>
      <c r="B6" s="21">
        <v>30</v>
      </c>
      <c r="C6" s="30">
        <v>26.077999999999999</v>
      </c>
      <c r="D6" s="21">
        <v>26.084</v>
      </c>
      <c r="E6" s="30">
        <f t="shared" si="0"/>
        <v>6.0000000000002274E-3</v>
      </c>
      <c r="F6" s="21">
        <f t="shared" si="1"/>
        <v>0.60000000000002274</v>
      </c>
      <c r="G6" s="26"/>
      <c r="H6" s="63"/>
      <c r="I6" s="20">
        <v>5.7735000000000002E-2</v>
      </c>
    </row>
    <row r="7" spans="1:9" x14ac:dyDescent="0.25">
      <c r="A7" s="21">
        <v>60</v>
      </c>
      <c r="B7" s="21">
        <v>40</v>
      </c>
      <c r="C7" s="30">
        <v>27.004999999999999</v>
      </c>
      <c r="D7" s="21">
        <v>27.010999999999999</v>
      </c>
      <c r="E7" s="30">
        <f t="shared" si="0"/>
        <v>6.0000000000002274E-3</v>
      </c>
      <c r="F7" s="21">
        <f t="shared" si="1"/>
        <v>0.60000000000002274</v>
      </c>
      <c r="G7" s="24">
        <f>AVERAGE(F7:F9)</f>
        <v>0.56666666666664867</v>
      </c>
      <c r="H7" s="63">
        <f>STDEV(F7:F9)</f>
        <v>5.7735026919033136E-2</v>
      </c>
      <c r="I7" s="20">
        <v>5.7735000000000002E-2</v>
      </c>
    </row>
    <row r="8" spans="1:9" x14ac:dyDescent="0.25">
      <c r="A8" s="21">
        <v>60</v>
      </c>
      <c r="B8" s="21">
        <v>40</v>
      </c>
      <c r="C8" s="30">
        <v>26.093</v>
      </c>
      <c r="D8" s="21">
        <v>26.097999999999999</v>
      </c>
      <c r="E8" s="30">
        <f t="shared" si="0"/>
        <v>4.9999999999990052E-3</v>
      </c>
      <c r="F8" s="21">
        <f t="shared" si="1"/>
        <v>0.49999999999990052</v>
      </c>
      <c r="G8" s="25"/>
      <c r="H8" s="63"/>
    </row>
    <row r="9" spans="1:9" x14ac:dyDescent="0.25">
      <c r="A9" s="21">
        <v>60</v>
      </c>
      <c r="B9" s="21">
        <v>40</v>
      </c>
      <c r="C9" s="30">
        <v>26.001999999999999</v>
      </c>
      <c r="D9" s="21">
        <v>26.007999999999999</v>
      </c>
      <c r="E9" s="30">
        <f t="shared" si="0"/>
        <v>6.0000000000002274E-3</v>
      </c>
      <c r="F9" s="21">
        <f t="shared" si="1"/>
        <v>0.60000000000002274</v>
      </c>
      <c r="G9" s="26"/>
      <c r="H9" s="63"/>
    </row>
    <row r="10" spans="1:9" x14ac:dyDescent="0.25">
      <c r="A10" s="21">
        <v>80</v>
      </c>
      <c r="B10" s="21">
        <v>30</v>
      </c>
      <c r="C10" s="30">
        <v>25.2</v>
      </c>
      <c r="D10" s="21">
        <v>25.204999999999998</v>
      </c>
      <c r="E10" s="30">
        <f t="shared" si="0"/>
        <v>4.9999999999990052E-3</v>
      </c>
      <c r="F10" s="21">
        <f t="shared" si="1"/>
        <v>0.49999999999990052</v>
      </c>
      <c r="G10" s="24">
        <f>AVERAGE(F10:F12)</f>
        <v>0.46666666666664486</v>
      </c>
      <c r="H10" s="63">
        <f>STDEV(F10:F12)</f>
        <v>5.7735026918827675E-2</v>
      </c>
    </row>
    <row r="11" spans="1:9" x14ac:dyDescent="0.25">
      <c r="A11" s="21">
        <v>80</v>
      </c>
      <c r="B11" s="21">
        <v>30</v>
      </c>
      <c r="C11" s="30">
        <v>26.074999999999999</v>
      </c>
      <c r="D11" s="21">
        <v>26.08</v>
      </c>
      <c r="E11" s="30">
        <f t="shared" si="0"/>
        <v>4.9999999999990052E-3</v>
      </c>
      <c r="F11" s="21">
        <f t="shared" si="1"/>
        <v>0.49999999999990052</v>
      </c>
      <c r="G11" s="25"/>
      <c r="H11" s="63"/>
    </row>
    <row r="12" spans="1:9" x14ac:dyDescent="0.25">
      <c r="A12" s="21">
        <v>80</v>
      </c>
      <c r="B12" s="21">
        <v>30</v>
      </c>
      <c r="C12" s="30">
        <v>25.023</v>
      </c>
      <c r="D12" s="21">
        <v>25.027000000000001</v>
      </c>
      <c r="E12" s="30">
        <f t="shared" si="0"/>
        <v>4.0000000000013358E-3</v>
      </c>
      <c r="F12" s="21">
        <f t="shared" si="1"/>
        <v>0.40000000000013358</v>
      </c>
      <c r="G12" s="26"/>
      <c r="H12" s="63"/>
    </row>
    <row r="13" spans="1:9" x14ac:dyDescent="0.25">
      <c r="A13" s="21">
        <v>80</v>
      </c>
      <c r="B13" s="21">
        <v>40</v>
      </c>
      <c r="C13" s="30">
        <v>25.26</v>
      </c>
      <c r="D13" s="21">
        <v>25.262</v>
      </c>
      <c r="E13" s="30">
        <f t="shared" si="0"/>
        <v>1.9999999999988916E-3</v>
      </c>
      <c r="F13" s="21">
        <f t="shared" si="1"/>
        <v>0.19999999999988916</v>
      </c>
      <c r="G13" s="24">
        <f>AVERAGE(F13:F15)</f>
        <v>0.23333333333326323</v>
      </c>
      <c r="H13" s="63">
        <f>STDEV(F13:F15)</f>
        <v>5.7735026919033192E-2</v>
      </c>
    </row>
    <row r="14" spans="1:9" x14ac:dyDescent="0.25">
      <c r="A14" s="21">
        <v>80</v>
      </c>
      <c r="B14" s="21">
        <v>40</v>
      </c>
      <c r="C14" s="30">
        <v>26.56</v>
      </c>
      <c r="D14" s="21">
        <v>26.561999999999998</v>
      </c>
      <c r="E14" s="30">
        <f t="shared" si="0"/>
        <v>1.9999999999988916E-3</v>
      </c>
      <c r="F14" s="21">
        <f t="shared" si="1"/>
        <v>0.19999999999988916</v>
      </c>
      <c r="G14" s="25"/>
      <c r="H14" s="63"/>
    </row>
    <row r="15" spans="1:9" x14ac:dyDescent="0.25">
      <c r="A15" s="21">
        <v>80</v>
      </c>
      <c r="B15" s="21">
        <v>40</v>
      </c>
      <c r="C15" s="30">
        <v>25.762</v>
      </c>
      <c r="D15" s="21">
        <v>25.765000000000001</v>
      </c>
      <c r="E15" s="30">
        <f t="shared" si="0"/>
        <v>3.0000000000001137E-3</v>
      </c>
      <c r="F15" s="21">
        <f t="shared" si="1"/>
        <v>0.30000000000001137</v>
      </c>
      <c r="G15" s="26"/>
      <c r="H15" s="63"/>
    </row>
    <row r="18" spans="2:4" ht="17.25" x14ac:dyDescent="0.25">
      <c r="C18" s="32">
        <v>60</v>
      </c>
      <c r="D18">
        <v>80</v>
      </c>
    </row>
    <row r="19" spans="2:4" x14ac:dyDescent="0.25">
      <c r="B19" t="s">
        <v>64</v>
      </c>
      <c r="C19">
        <v>0.67</v>
      </c>
      <c r="D19">
        <v>0.47</v>
      </c>
    </row>
    <row r="20" spans="2:4" x14ac:dyDescent="0.25">
      <c r="B20" s="20" t="s">
        <v>65</v>
      </c>
      <c r="C20" s="20">
        <v>0.56999999999999995</v>
      </c>
      <c r="D20" s="20">
        <v>0.23</v>
      </c>
    </row>
    <row r="21" spans="2:4" x14ac:dyDescent="0.25">
      <c r="B21" s="20"/>
      <c r="C21" s="31"/>
      <c r="D21" s="31"/>
    </row>
    <row r="22" spans="2:4" x14ac:dyDescent="0.25">
      <c r="B22" s="20"/>
      <c r="C22" s="31"/>
      <c r="D22" s="31"/>
    </row>
    <row r="27" spans="2:4" x14ac:dyDescent="0.25">
      <c r="B27" s="20"/>
      <c r="C27" s="20" t="s">
        <v>105</v>
      </c>
      <c r="D27" s="20" t="s">
        <v>106</v>
      </c>
    </row>
    <row r="28" spans="2:4" x14ac:dyDescent="0.25">
      <c r="B28" s="20" t="s">
        <v>103</v>
      </c>
      <c r="C28" s="20">
        <v>0.70000000000014495</v>
      </c>
      <c r="D28" s="20">
        <v>0.60000000000002274</v>
      </c>
    </row>
    <row r="29" spans="2:4" x14ac:dyDescent="0.25">
      <c r="B29" s="20" t="s">
        <v>103</v>
      </c>
      <c r="C29" s="20">
        <v>0.70000000000014495</v>
      </c>
      <c r="D29" s="20">
        <v>0.49999999999990052</v>
      </c>
    </row>
    <row r="30" spans="2:4" x14ac:dyDescent="0.25">
      <c r="B30" s="20" t="s">
        <v>103</v>
      </c>
      <c r="C30" s="20">
        <v>0.60000000000002274</v>
      </c>
      <c r="D30" s="20">
        <v>0.60000000000002274</v>
      </c>
    </row>
    <row r="31" spans="2:4" x14ac:dyDescent="0.25">
      <c r="B31" s="20" t="s">
        <v>104</v>
      </c>
      <c r="C31" s="20">
        <v>0.49999999999990052</v>
      </c>
      <c r="D31" s="20">
        <v>0.19999999999988916</v>
      </c>
    </row>
    <row r="32" spans="2:4" x14ac:dyDescent="0.25">
      <c r="B32" s="20" t="s">
        <v>104</v>
      </c>
      <c r="C32" s="20">
        <v>0.49999999999990052</v>
      </c>
      <c r="D32" s="20">
        <v>0.19999999999988916</v>
      </c>
    </row>
    <row r="33" spans="2:5" x14ac:dyDescent="0.25">
      <c r="B33" s="20" t="s">
        <v>104</v>
      </c>
      <c r="C33" s="20">
        <v>0.40000000000013358</v>
      </c>
      <c r="D33" s="20">
        <v>0.30000000000001137</v>
      </c>
    </row>
    <row r="36" spans="2:5" x14ac:dyDescent="0.25">
      <c r="B36" s="20">
        <v>60</v>
      </c>
      <c r="C36" s="44">
        <v>30</v>
      </c>
      <c r="D36" s="44">
        <v>1</v>
      </c>
      <c r="E36" s="44">
        <v>0.7</v>
      </c>
    </row>
    <row r="37" spans="2:5" x14ac:dyDescent="0.25">
      <c r="B37" s="20">
        <v>60</v>
      </c>
      <c r="C37" s="44">
        <v>40</v>
      </c>
      <c r="D37" s="44">
        <v>1</v>
      </c>
      <c r="E37" s="44">
        <v>0.6</v>
      </c>
    </row>
    <row r="38" spans="2:5" x14ac:dyDescent="0.25">
      <c r="B38" s="20">
        <v>80</v>
      </c>
      <c r="C38" s="44">
        <v>30</v>
      </c>
      <c r="D38" s="44">
        <v>1</v>
      </c>
      <c r="E38" s="44">
        <v>0.5</v>
      </c>
    </row>
    <row r="39" spans="2:5" x14ac:dyDescent="0.25">
      <c r="B39" s="20">
        <v>80</v>
      </c>
      <c r="C39" s="44">
        <v>40</v>
      </c>
      <c r="D39" s="44">
        <v>1</v>
      </c>
      <c r="E39" s="44">
        <v>0.2</v>
      </c>
    </row>
    <row r="40" spans="2:5" x14ac:dyDescent="0.25">
      <c r="B40" s="20">
        <v>60</v>
      </c>
      <c r="C40" s="44">
        <v>30</v>
      </c>
      <c r="D40" s="44">
        <v>2</v>
      </c>
      <c r="E40" s="44">
        <v>0.7</v>
      </c>
    </row>
    <row r="41" spans="2:5" x14ac:dyDescent="0.25">
      <c r="B41" s="20">
        <v>60</v>
      </c>
      <c r="C41" s="44">
        <v>40</v>
      </c>
      <c r="D41" s="44">
        <v>2</v>
      </c>
      <c r="E41" s="44">
        <v>0.5</v>
      </c>
    </row>
    <row r="42" spans="2:5" x14ac:dyDescent="0.25">
      <c r="B42" s="20">
        <v>80</v>
      </c>
      <c r="C42" s="44">
        <v>30</v>
      </c>
      <c r="D42" s="44">
        <v>2</v>
      </c>
      <c r="E42" s="44">
        <v>0.5</v>
      </c>
    </row>
    <row r="43" spans="2:5" x14ac:dyDescent="0.25">
      <c r="B43" s="20">
        <v>80</v>
      </c>
      <c r="C43" s="44">
        <v>40</v>
      </c>
      <c r="D43" s="44">
        <v>2</v>
      </c>
      <c r="E43" s="44">
        <v>0.2</v>
      </c>
    </row>
    <row r="44" spans="2:5" x14ac:dyDescent="0.25">
      <c r="B44" s="20">
        <v>60</v>
      </c>
      <c r="C44" s="44">
        <v>30</v>
      </c>
      <c r="D44" s="44">
        <v>3</v>
      </c>
      <c r="E44" s="44">
        <v>0.6</v>
      </c>
    </row>
    <row r="45" spans="2:5" x14ac:dyDescent="0.25">
      <c r="B45" s="20">
        <v>60</v>
      </c>
      <c r="C45" s="44">
        <v>40</v>
      </c>
      <c r="D45" s="44">
        <v>3</v>
      </c>
      <c r="E45" s="44">
        <v>0.6</v>
      </c>
    </row>
    <row r="46" spans="2:5" x14ac:dyDescent="0.25">
      <c r="B46" s="20">
        <v>80</v>
      </c>
      <c r="C46" s="44">
        <v>30</v>
      </c>
      <c r="D46" s="44">
        <v>3</v>
      </c>
      <c r="E46" s="44">
        <v>0.4</v>
      </c>
    </row>
    <row r="47" spans="2:5" x14ac:dyDescent="0.25">
      <c r="B47" s="20">
        <v>80</v>
      </c>
      <c r="C47" s="44">
        <v>40</v>
      </c>
      <c r="D47" s="44">
        <v>3</v>
      </c>
      <c r="E47" s="44">
        <v>0.3</v>
      </c>
    </row>
  </sheetData>
  <mergeCells count="7">
    <mergeCell ref="H10:H12"/>
    <mergeCell ref="H13:H15"/>
    <mergeCell ref="A1:G1"/>
    <mergeCell ref="F2:F3"/>
    <mergeCell ref="G2:G3"/>
    <mergeCell ref="H4:H6"/>
    <mergeCell ref="H7:H9"/>
  </mergeCells>
  <pageMargins left="0.7" right="0.7" top="0.75" bottom="0.75" header="0.3" footer="0.3"/>
  <pageSetup paperSize="9" scale="75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J31"/>
  <sheetViews>
    <sheetView topLeftCell="A13" workbookViewId="0">
      <selection activeCell="F20" sqref="F20"/>
    </sheetView>
  </sheetViews>
  <sheetFormatPr defaultRowHeight="15" x14ac:dyDescent="0.25"/>
  <cols>
    <col min="3" max="3" width="16.28515625" customWidth="1"/>
    <col min="4" max="4" width="24.140625" customWidth="1"/>
    <col min="5" max="5" width="27.7109375" customWidth="1"/>
    <col min="6" max="6" width="23.7109375" customWidth="1"/>
    <col min="7" max="7" width="10" customWidth="1"/>
    <col min="8" max="8" width="14.42578125" customWidth="1"/>
  </cols>
  <sheetData>
    <row r="4" spans="3:10" x14ac:dyDescent="0.25">
      <c r="C4" s="7" t="s">
        <v>10</v>
      </c>
      <c r="D4" s="11" t="s">
        <v>12</v>
      </c>
      <c r="E4" s="7" t="s">
        <v>89</v>
      </c>
      <c r="F4" s="7" t="s">
        <v>90</v>
      </c>
      <c r="G4" s="47" t="s">
        <v>55</v>
      </c>
      <c r="H4" s="47" t="s">
        <v>60</v>
      </c>
      <c r="I4" s="13" t="s">
        <v>66</v>
      </c>
    </row>
    <row r="5" spans="3:10" ht="17.25" x14ac:dyDescent="0.25">
      <c r="C5" s="27" t="s">
        <v>16</v>
      </c>
      <c r="D5" s="12" t="s">
        <v>11</v>
      </c>
      <c r="E5" s="27" t="s">
        <v>91</v>
      </c>
      <c r="F5" s="27" t="s">
        <v>92</v>
      </c>
      <c r="G5" s="48"/>
      <c r="H5" s="48"/>
      <c r="I5" s="9"/>
    </row>
    <row r="6" spans="3:10" x14ac:dyDescent="0.25">
      <c r="C6" s="21">
        <v>60</v>
      </c>
      <c r="D6" s="21">
        <v>30</v>
      </c>
      <c r="E6" s="21">
        <v>27.545000000000002</v>
      </c>
      <c r="F6" s="30">
        <v>27.19</v>
      </c>
      <c r="G6" s="18">
        <f>(E6-F6)/E6</f>
        <v>1.2888001452169192E-2</v>
      </c>
      <c r="H6" s="65">
        <f>AVERAGE(G6:G8)</f>
        <v>1.2648734714447024E-2</v>
      </c>
      <c r="I6" s="63">
        <f>STDEV(G6:G8)</f>
        <v>8.8669155269687557E-4</v>
      </c>
      <c r="J6">
        <v>8.8699999999999998E-4</v>
      </c>
    </row>
    <row r="7" spans="3:10" x14ac:dyDescent="0.25">
      <c r="C7" s="21">
        <v>60</v>
      </c>
      <c r="D7" s="21">
        <v>30</v>
      </c>
      <c r="E7" s="21">
        <v>27.63</v>
      </c>
      <c r="F7" s="30">
        <v>27.26</v>
      </c>
      <c r="G7" s="18">
        <f t="shared" ref="G7:G17" si="0">(E7-F7)/E7</f>
        <v>1.3391241404270627E-2</v>
      </c>
      <c r="H7" s="66"/>
      <c r="I7" s="63"/>
      <c r="J7">
        <v>5.4500000000000002E-4</v>
      </c>
    </row>
    <row r="8" spans="3:10" x14ac:dyDescent="0.25">
      <c r="C8" s="21">
        <v>60</v>
      </c>
      <c r="D8" s="21">
        <v>30</v>
      </c>
      <c r="E8" s="21">
        <v>28.285</v>
      </c>
      <c r="F8" s="30">
        <v>27.954999999999998</v>
      </c>
      <c r="G8" s="18">
        <f t="shared" si="0"/>
        <v>1.1666961286901249E-2</v>
      </c>
      <c r="H8" s="67"/>
      <c r="I8" s="63"/>
      <c r="J8">
        <v>1.1820000000000001E-3</v>
      </c>
    </row>
    <row r="9" spans="3:10" x14ac:dyDescent="0.25">
      <c r="C9" s="21">
        <v>60</v>
      </c>
      <c r="D9" s="21">
        <v>40</v>
      </c>
      <c r="E9" s="21">
        <v>28.05</v>
      </c>
      <c r="F9" s="30">
        <v>27.745000000000001</v>
      </c>
      <c r="G9" s="18">
        <f t="shared" si="0"/>
        <v>1.0873440285204981E-2</v>
      </c>
      <c r="H9" s="65">
        <f>AVERAGE(G9:G11)</f>
        <v>1.0600267009833473E-2</v>
      </c>
      <c r="I9" s="63">
        <f>STDEV(G9:G11)</f>
        <v>1.1818130184172344E-3</v>
      </c>
      <c r="J9">
        <v>1.436E-3</v>
      </c>
    </row>
    <row r="10" spans="3:10" x14ac:dyDescent="0.25">
      <c r="C10" s="21">
        <v>60</v>
      </c>
      <c r="D10" s="21">
        <v>40</v>
      </c>
      <c r="E10" s="21">
        <v>27.535</v>
      </c>
      <c r="F10" s="30">
        <v>27.215</v>
      </c>
      <c r="G10" s="18">
        <f t="shared" si="0"/>
        <v>1.1621572544034875E-2</v>
      </c>
      <c r="H10" s="66"/>
      <c r="I10" s="63"/>
    </row>
    <row r="11" spans="3:10" x14ac:dyDescent="0.25">
      <c r="C11" s="21">
        <v>60</v>
      </c>
      <c r="D11" s="21">
        <v>40</v>
      </c>
      <c r="E11" s="21">
        <v>26.864999999999998</v>
      </c>
      <c r="F11" s="30">
        <v>26.614999999999998</v>
      </c>
      <c r="G11" s="18">
        <f t="shared" si="0"/>
        <v>9.3057882002605622E-3</v>
      </c>
      <c r="H11" s="67"/>
      <c r="I11" s="63"/>
    </row>
    <row r="12" spans="3:10" x14ac:dyDescent="0.25">
      <c r="C12" s="21">
        <v>80</v>
      </c>
      <c r="D12" s="21">
        <v>30</v>
      </c>
      <c r="E12" s="21">
        <v>27.065000000000001</v>
      </c>
      <c r="F12" s="30">
        <v>26.785</v>
      </c>
      <c r="G12" s="18">
        <f t="shared" si="0"/>
        <v>1.0345464622205843E-2</v>
      </c>
      <c r="H12" s="65">
        <f>AVERAGE(G12:G14)</f>
        <v>1.0093863319548729E-2</v>
      </c>
      <c r="I12" s="63">
        <f>STDEV(G12:G14)</f>
        <v>5.4483006805571476E-4</v>
      </c>
    </row>
    <row r="13" spans="3:10" x14ac:dyDescent="0.25">
      <c r="C13" s="21">
        <v>80</v>
      </c>
      <c r="D13" s="21">
        <v>30</v>
      </c>
      <c r="E13" s="21">
        <v>27.704999999999998</v>
      </c>
      <c r="F13" s="30">
        <v>27.414999999999999</v>
      </c>
      <c r="G13" s="18">
        <f t="shared" si="0"/>
        <v>1.0467424652589754E-2</v>
      </c>
      <c r="H13" s="66"/>
      <c r="I13" s="63"/>
    </row>
    <row r="14" spans="3:10" x14ac:dyDescent="0.25">
      <c r="C14" s="21">
        <v>80</v>
      </c>
      <c r="D14" s="21">
        <v>30</v>
      </c>
      <c r="E14" s="21">
        <v>28.515000000000001</v>
      </c>
      <c r="F14" s="30">
        <v>28.245000000000001</v>
      </c>
      <c r="G14" s="18">
        <f t="shared" si="0"/>
        <v>9.468700683850589E-3</v>
      </c>
      <c r="H14" s="67"/>
      <c r="I14" s="63"/>
    </row>
    <row r="15" spans="3:10" x14ac:dyDescent="0.25">
      <c r="C15" s="21">
        <v>80</v>
      </c>
      <c r="D15" s="21">
        <v>40</v>
      </c>
      <c r="E15" s="21">
        <v>29.99</v>
      </c>
      <c r="F15" s="30">
        <v>29.74</v>
      </c>
      <c r="G15" s="18">
        <f t="shared" si="0"/>
        <v>8.3361120373457824E-3</v>
      </c>
      <c r="H15" s="65">
        <f>AVERAGE(G15:G17)</f>
        <v>9.9931852145130808E-3</v>
      </c>
      <c r="I15" s="63">
        <f>STDEV(G15:G17)</f>
        <v>1.4357369438464036E-3</v>
      </c>
    </row>
    <row r="16" spans="3:10" x14ac:dyDescent="0.25">
      <c r="C16" s="21">
        <v>80</v>
      </c>
      <c r="D16" s="21">
        <v>40</v>
      </c>
      <c r="E16" s="21">
        <v>27.15</v>
      </c>
      <c r="F16" s="30">
        <v>26.855</v>
      </c>
      <c r="G16" s="18">
        <f t="shared" si="0"/>
        <v>1.0865561694290909E-2</v>
      </c>
      <c r="H16" s="66"/>
      <c r="I16" s="63"/>
    </row>
    <row r="17" spans="3:9" x14ac:dyDescent="0.25">
      <c r="C17" s="21">
        <v>80</v>
      </c>
      <c r="D17" s="21">
        <v>40</v>
      </c>
      <c r="E17" s="21">
        <v>21.34</v>
      </c>
      <c r="F17" s="30">
        <v>21.11</v>
      </c>
      <c r="G17" s="18">
        <f t="shared" si="0"/>
        <v>1.0777881911902551E-2</v>
      </c>
      <c r="H17" s="67"/>
      <c r="I17" s="63"/>
    </row>
    <row r="20" spans="3:9" ht="17.25" x14ac:dyDescent="0.25">
      <c r="D20" s="20"/>
      <c r="E20" s="32" t="s">
        <v>107</v>
      </c>
      <c r="F20" s="20" t="s">
        <v>108</v>
      </c>
    </row>
    <row r="21" spans="3:9" x14ac:dyDescent="0.25">
      <c r="D21" s="20" t="s">
        <v>64</v>
      </c>
      <c r="E21" s="37">
        <v>1.26E-2</v>
      </c>
      <c r="F21" s="37">
        <v>1.01E-2</v>
      </c>
    </row>
    <row r="22" spans="3:9" x14ac:dyDescent="0.25">
      <c r="D22" s="20" t="s">
        <v>65</v>
      </c>
      <c r="E22" s="37">
        <v>1.06E-2</v>
      </c>
      <c r="F22" s="37">
        <v>0.01</v>
      </c>
    </row>
    <row r="25" spans="3:9" x14ac:dyDescent="0.25">
      <c r="D25" s="20"/>
      <c r="E25" s="20" t="s">
        <v>105</v>
      </c>
      <c r="F25" s="20" t="s">
        <v>106</v>
      </c>
    </row>
    <row r="26" spans="3:9" x14ac:dyDescent="0.25">
      <c r="D26" s="20" t="s">
        <v>103</v>
      </c>
      <c r="E26" s="41">
        <v>1.2888001452169192E-2</v>
      </c>
      <c r="F26" s="41">
        <v>1.0873440285204981E-2</v>
      </c>
    </row>
    <row r="27" spans="3:9" x14ac:dyDescent="0.25">
      <c r="D27" s="20" t="s">
        <v>103</v>
      </c>
      <c r="E27" s="41">
        <v>1.3391241404270627E-2</v>
      </c>
      <c r="F27" s="41">
        <v>1.1621572544034875E-2</v>
      </c>
    </row>
    <row r="28" spans="3:9" x14ac:dyDescent="0.25">
      <c r="D28" s="20" t="s">
        <v>103</v>
      </c>
      <c r="E28" s="41">
        <v>1.1666961286901249E-2</v>
      </c>
      <c r="F28" s="41">
        <v>9.3057882002605622E-3</v>
      </c>
    </row>
    <row r="29" spans="3:9" x14ac:dyDescent="0.25">
      <c r="D29" s="20" t="s">
        <v>104</v>
      </c>
      <c r="E29" s="41">
        <v>1.0345464622205843E-2</v>
      </c>
      <c r="F29" s="41">
        <v>8.3361120373457824E-3</v>
      </c>
    </row>
    <row r="30" spans="3:9" x14ac:dyDescent="0.25">
      <c r="D30" s="20" t="s">
        <v>104</v>
      </c>
      <c r="E30" s="41">
        <v>1.0467424652589754E-2</v>
      </c>
      <c r="F30" s="41">
        <v>1.0865561694290909E-2</v>
      </c>
    </row>
    <row r="31" spans="3:9" x14ac:dyDescent="0.25">
      <c r="D31" s="20" t="s">
        <v>104</v>
      </c>
      <c r="E31" s="41">
        <v>9.468700683850589E-3</v>
      </c>
      <c r="F31" s="41">
        <v>1.0777881911902551E-2</v>
      </c>
    </row>
  </sheetData>
  <mergeCells count="10">
    <mergeCell ref="I6:I8"/>
    <mergeCell ref="I9:I11"/>
    <mergeCell ref="I12:I14"/>
    <mergeCell ref="I15:I17"/>
    <mergeCell ref="H15:H17"/>
    <mergeCell ref="G4:G5"/>
    <mergeCell ref="H4:H5"/>
    <mergeCell ref="H6:H8"/>
    <mergeCell ref="H9:H11"/>
    <mergeCell ref="H12:H14"/>
  </mergeCells>
  <pageMargins left="0.7" right="0.7" top="0.75" bottom="0.75" header="0.3" footer="0.3"/>
  <pageSetup paperSize="9" scale="69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0"/>
  <sheetViews>
    <sheetView workbookViewId="0">
      <selection activeCell="C23" sqref="C23"/>
    </sheetView>
  </sheetViews>
  <sheetFormatPr defaultRowHeight="15" x14ac:dyDescent="0.25"/>
  <cols>
    <col min="2" max="2" width="16.7109375" customWidth="1"/>
    <col min="3" max="3" width="24.7109375" customWidth="1"/>
    <col min="4" max="4" width="22.85546875" customWidth="1"/>
    <col min="5" max="5" width="24.7109375" customWidth="1"/>
  </cols>
  <sheetData>
    <row r="3" spans="2:7" x14ac:dyDescent="0.25">
      <c r="B3" s="7" t="s">
        <v>10</v>
      </c>
      <c r="C3" s="11" t="s">
        <v>12</v>
      </c>
      <c r="D3" s="47" t="s">
        <v>88</v>
      </c>
      <c r="E3" s="7" t="s">
        <v>15</v>
      </c>
      <c r="F3" s="38" t="s">
        <v>66</v>
      </c>
    </row>
    <row r="4" spans="2:7" ht="17.25" x14ac:dyDescent="0.25">
      <c r="B4" s="27" t="s">
        <v>16</v>
      </c>
      <c r="C4" s="12" t="s">
        <v>11</v>
      </c>
      <c r="D4" s="48"/>
      <c r="E4" s="27" t="s">
        <v>88</v>
      </c>
      <c r="F4" s="39"/>
    </row>
    <row r="5" spans="2:7" x14ac:dyDescent="0.25">
      <c r="B5" s="21">
        <v>60</v>
      </c>
      <c r="C5" s="21">
        <v>30</v>
      </c>
      <c r="D5" s="21">
        <v>4.2</v>
      </c>
      <c r="E5" s="53">
        <f>AVERAGE(D5:D7)</f>
        <v>4.1000000000000005</v>
      </c>
      <c r="F5" s="63">
        <f>STDEV(D5:D7)</f>
        <v>0.1732050807568879</v>
      </c>
      <c r="G5" s="42">
        <v>0.173205</v>
      </c>
    </row>
    <row r="6" spans="2:7" x14ac:dyDescent="0.25">
      <c r="B6" s="21">
        <v>60</v>
      </c>
      <c r="C6" s="21">
        <v>30</v>
      </c>
      <c r="D6" s="21">
        <v>3.9</v>
      </c>
      <c r="E6" s="54"/>
      <c r="F6" s="63"/>
      <c r="G6" s="43">
        <v>0.1</v>
      </c>
    </row>
    <row r="7" spans="2:7" x14ac:dyDescent="0.25">
      <c r="B7" s="21">
        <v>60</v>
      </c>
      <c r="C7" s="21">
        <v>30</v>
      </c>
      <c r="D7" s="21">
        <v>4.2</v>
      </c>
      <c r="E7" s="55"/>
      <c r="F7" s="63"/>
      <c r="G7" s="43">
        <v>0.11547</v>
      </c>
    </row>
    <row r="8" spans="2:7" x14ac:dyDescent="0.25">
      <c r="B8" s="21">
        <v>60</v>
      </c>
      <c r="C8" s="21">
        <v>40</v>
      </c>
      <c r="D8" s="21">
        <v>4</v>
      </c>
      <c r="E8" s="53">
        <f>AVERAGE(D8:D10)</f>
        <v>3.9333333333333336</v>
      </c>
      <c r="F8" s="63">
        <f>STDEV(D8:D10)</f>
        <v>0.11547005383792526</v>
      </c>
      <c r="G8" s="43">
        <v>0.1</v>
      </c>
    </row>
    <row r="9" spans="2:7" x14ac:dyDescent="0.25">
      <c r="B9" s="21">
        <v>60</v>
      </c>
      <c r="C9" s="21">
        <v>40</v>
      </c>
      <c r="D9" s="21">
        <v>3.8</v>
      </c>
      <c r="E9" s="54"/>
      <c r="F9" s="63"/>
    </row>
    <row r="10" spans="2:7" x14ac:dyDescent="0.25">
      <c r="B10" s="21">
        <v>60</v>
      </c>
      <c r="C10" s="21">
        <v>40</v>
      </c>
      <c r="D10" s="21">
        <v>4</v>
      </c>
      <c r="E10" s="55"/>
      <c r="F10" s="63"/>
    </row>
    <row r="11" spans="2:7" x14ac:dyDescent="0.25">
      <c r="B11" s="21">
        <v>80</v>
      </c>
      <c r="C11" s="21">
        <v>30</v>
      </c>
      <c r="D11" s="21">
        <v>3.8</v>
      </c>
      <c r="E11" s="53">
        <f>AVERAGE(D11:D13)</f>
        <v>3.9</v>
      </c>
      <c r="F11" s="63">
        <f>STDEV(D11:D13)</f>
        <v>0.10000000000000009</v>
      </c>
    </row>
    <row r="12" spans="2:7" x14ac:dyDescent="0.25">
      <c r="B12" s="21">
        <v>80</v>
      </c>
      <c r="C12" s="21">
        <v>30</v>
      </c>
      <c r="D12" s="21">
        <v>3.9</v>
      </c>
      <c r="E12" s="54"/>
      <c r="F12" s="63"/>
    </row>
    <row r="13" spans="2:7" x14ac:dyDescent="0.25">
      <c r="B13" s="21">
        <v>80</v>
      </c>
      <c r="C13" s="21">
        <v>30</v>
      </c>
      <c r="D13" s="21">
        <v>4</v>
      </c>
      <c r="E13" s="55"/>
      <c r="F13" s="63"/>
    </row>
    <row r="14" spans="2:7" x14ac:dyDescent="0.25">
      <c r="B14" s="21">
        <v>80</v>
      </c>
      <c r="C14" s="21">
        <v>40</v>
      </c>
      <c r="D14" s="21">
        <v>4</v>
      </c>
      <c r="E14" s="53">
        <f>AVERAGE(D14:D16)</f>
        <v>4</v>
      </c>
      <c r="F14" s="63">
        <f>STDEV(D14:D16)</f>
        <v>9.9999999999999867E-2</v>
      </c>
    </row>
    <row r="15" spans="2:7" x14ac:dyDescent="0.25">
      <c r="B15" s="21">
        <v>80</v>
      </c>
      <c r="C15" s="21">
        <v>40</v>
      </c>
      <c r="D15" s="21">
        <v>3.9</v>
      </c>
      <c r="E15" s="54"/>
      <c r="F15" s="63"/>
    </row>
    <row r="16" spans="2:7" x14ac:dyDescent="0.25">
      <c r="B16" s="21">
        <v>80</v>
      </c>
      <c r="C16" s="21">
        <v>40</v>
      </c>
      <c r="D16" s="21">
        <v>4.0999999999999996</v>
      </c>
      <c r="E16" s="55"/>
      <c r="F16" s="63"/>
    </row>
    <row r="20" spans="3:5" x14ac:dyDescent="0.25">
      <c r="D20">
        <v>60</v>
      </c>
      <c r="E20">
        <v>80</v>
      </c>
    </row>
    <row r="21" spans="3:5" x14ac:dyDescent="0.25">
      <c r="C21" t="s">
        <v>64</v>
      </c>
      <c r="D21">
        <v>4.1000000000000005</v>
      </c>
      <c r="E21">
        <v>3.9</v>
      </c>
    </row>
    <row r="22" spans="3:5" x14ac:dyDescent="0.25">
      <c r="C22" t="s">
        <v>65</v>
      </c>
      <c r="D22">
        <v>3.93</v>
      </c>
      <c r="E22">
        <v>4</v>
      </c>
    </row>
    <row r="24" spans="3:5" x14ac:dyDescent="0.25">
      <c r="C24" s="20"/>
      <c r="D24" s="20" t="s">
        <v>105</v>
      </c>
      <c r="E24" s="20" t="s">
        <v>106</v>
      </c>
    </row>
    <row r="25" spans="3:5" x14ac:dyDescent="0.25">
      <c r="C25" s="20" t="s">
        <v>103</v>
      </c>
      <c r="D25" s="21">
        <v>4.2</v>
      </c>
      <c r="E25" s="21">
        <v>4</v>
      </c>
    </row>
    <row r="26" spans="3:5" x14ac:dyDescent="0.25">
      <c r="C26" s="20" t="s">
        <v>103</v>
      </c>
      <c r="D26" s="21">
        <v>3.9</v>
      </c>
      <c r="E26" s="21">
        <v>3.8</v>
      </c>
    </row>
    <row r="27" spans="3:5" x14ac:dyDescent="0.25">
      <c r="C27" s="20" t="s">
        <v>103</v>
      </c>
      <c r="D27" s="21">
        <v>4.2</v>
      </c>
      <c r="E27" s="21">
        <v>4</v>
      </c>
    </row>
    <row r="28" spans="3:5" x14ac:dyDescent="0.25">
      <c r="C28" s="20" t="s">
        <v>104</v>
      </c>
      <c r="D28" s="21">
        <v>3.8</v>
      </c>
      <c r="E28" s="21">
        <v>4</v>
      </c>
    </row>
    <row r="29" spans="3:5" x14ac:dyDescent="0.25">
      <c r="C29" s="20" t="s">
        <v>104</v>
      </c>
      <c r="D29" s="21">
        <v>3.9</v>
      </c>
      <c r="E29" s="21">
        <v>3.9</v>
      </c>
    </row>
    <row r="30" spans="3:5" x14ac:dyDescent="0.25">
      <c r="C30" s="20" t="s">
        <v>104</v>
      </c>
      <c r="D30" s="21">
        <v>4</v>
      </c>
      <c r="E30" s="21">
        <v>4.0999999999999996</v>
      </c>
    </row>
  </sheetData>
  <mergeCells count="9">
    <mergeCell ref="F5:F7"/>
    <mergeCell ref="F8:F10"/>
    <mergeCell ref="F11:F13"/>
    <mergeCell ref="F14:F16"/>
    <mergeCell ref="D3:D4"/>
    <mergeCell ref="E5:E7"/>
    <mergeCell ref="E8:E10"/>
    <mergeCell ref="E11:E13"/>
    <mergeCell ref="E14:E16"/>
  </mergeCells>
  <pageMargins left="0.7" right="0.7" top="0.75" bottom="0.75" header="0.3" footer="0.3"/>
  <pageSetup paperSize="9" scale="72"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3" sqref="B13"/>
    </sheetView>
  </sheetViews>
  <sheetFormatPr defaultRowHeight="15" x14ac:dyDescent="0.25"/>
  <cols>
    <col min="1" max="1" width="16.85546875" customWidth="1"/>
    <col min="2" max="2" width="21.140625" customWidth="1"/>
    <col min="3" max="3" width="24.42578125" customWidth="1"/>
  </cols>
  <sheetData>
    <row r="1" spans="1:3" x14ac:dyDescent="0.25">
      <c r="A1" t="s">
        <v>93</v>
      </c>
    </row>
    <row r="2" spans="1:3" ht="15.75" thickBot="1" x14ac:dyDescent="0.3"/>
    <row r="3" spans="1:3" x14ac:dyDescent="0.25">
      <c r="A3" s="36"/>
      <c r="B3" s="36" t="s">
        <v>7</v>
      </c>
      <c r="C3" s="36" t="s">
        <v>8</v>
      </c>
    </row>
    <row r="4" spans="1:3" x14ac:dyDescent="0.25">
      <c r="A4" s="33" t="s">
        <v>94</v>
      </c>
      <c r="B4" s="33">
        <v>64.733333333333348</v>
      </c>
      <c r="C4" s="33">
        <v>68.3</v>
      </c>
    </row>
    <row r="5" spans="1:3" x14ac:dyDescent="0.25">
      <c r="A5" s="33" t="s">
        <v>75</v>
      </c>
      <c r="B5" s="33">
        <v>5.6408333333333331</v>
      </c>
      <c r="C5" s="33">
        <v>1.1699999999999948</v>
      </c>
    </row>
    <row r="6" spans="1:3" x14ac:dyDescent="0.25">
      <c r="A6" s="33" t="s">
        <v>95</v>
      </c>
      <c r="B6" s="33">
        <v>3</v>
      </c>
      <c r="C6" s="33">
        <v>3</v>
      </c>
    </row>
    <row r="7" spans="1:3" x14ac:dyDescent="0.25">
      <c r="A7" s="33" t="s">
        <v>96</v>
      </c>
      <c r="B7" s="33">
        <v>3.4054166666666639</v>
      </c>
      <c r="C7" s="33"/>
    </row>
    <row r="8" spans="1:3" x14ac:dyDescent="0.25">
      <c r="A8" s="33" t="s">
        <v>97</v>
      </c>
      <c r="B8" s="33">
        <v>0</v>
      </c>
      <c r="C8" s="33"/>
    </row>
    <row r="9" spans="1:3" x14ac:dyDescent="0.25">
      <c r="A9" s="33" t="s">
        <v>79</v>
      </c>
      <c r="B9" s="33">
        <v>4</v>
      </c>
      <c r="C9" s="33"/>
    </row>
    <row r="10" spans="1:3" x14ac:dyDescent="0.25">
      <c r="A10" s="33" t="s">
        <v>98</v>
      </c>
      <c r="B10" s="33">
        <v>-2.3671349837562277</v>
      </c>
      <c r="C10" s="33"/>
    </row>
    <row r="11" spans="1:3" x14ac:dyDescent="0.25">
      <c r="A11" s="33" t="s">
        <v>99</v>
      </c>
      <c r="B11" s="33">
        <v>3.8530552841172933E-2</v>
      </c>
      <c r="C11" s="33"/>
    </row>
    <row r="12" spans="1:3" x14ac:dyDescent="0.25">
      <c r="A12" s="33" t="s">
        <v>100</v>
      </c>
      <c r="B12" s="33">
        <v>2.1318467863266499</v>
      </c>
      <c r="C12" s="33"/>
    </row>
    <row r="13" spans="1:3" x14ac:dyDescent="0.25">
      <c r="A13" s="33" t="s">
        <v>101</v>
      </c>
      <c r="B13" s="33">
        <v>7.7061105682345865E-2</v>
      </c>
      <c r="C13" s="33"/>
    </row>
    <row r="14" spans="1:3" ht="15.75" thickBot="1" x14ac:dyDescent="0.3">
      <c r="A14" s="35" t="s">
        <v>102</v>
      </c>
      <c r="B14" s="35">
        <v>2.7764451051977934</v>
      </c>
      <c r="C14" s="3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opLeftCell="A10" workbookViewId="0">
      <selection activeCell="K22" sqref="K22"/>
    </sheetView>
  </sheetViews>
  <sheetFormatPr defaultRowHeight="15" x14ac:dyDescent="0.25"/>
  <cols>
    <col min="1" max="1" width="19.28515625" customWidth="1"/>
    <col min="2" max="2" width="12.42578125" customWidth="1"/>
    <col min="3" max="3" width="13" customWidth="1"/>
    <col min="5" max="5" width="13" customWidth="1"/>
  </cols>
  <sheetData>
    <row r="1" spans="1:4" x14ac:dyDescent="0.25">
      <c r="A1" t="s">
        <v>69</v>
      </c>
    </row>
    <row r="3" spans="1:4" x14ac:dyDescent="0.25">
      <c r="A3" t="s">
        <v>70</v>
      </c>
      <c r="B3">
        <v>30</v>
      </c>
      <c r="C3">
        <v>40</v>
      </c>
      <c r="D3" t="s">
        <v>71</v>
      </c>
    </row>
    <row r="4" spans="1:4" ht="15.75" thickBot="1" x14ac:dyDescent="0.3">
      <c r="A4" s="34">
        <v>60</v>
      </c>
      <c r="B4" s="34"/>
      <c r="C4" s="34"/>
      <c r="D4" s="34"/>
    </row>
    <row r="5" spans="1:4" x14ac:dyDescent="0.25">
      <c r="A5" s="33" t="s">
        <v>72</v>
      </c>
      <c r="B5" s="33">
        <v>3</v>
      </c>
      <c r="C5" s="33">
        <v>3</v>
      </c>
      <c r="D5" s="33">
        <v>6</v>
      </c>
    </row>
    <row r="6" spans="1:4" x14ac:dyDescent="0.25">
      <c r="A6" s="33" t="s">
        <v>73</v>
      </c>
      <c r="B6" s="33">
        <v>204.9</v>
      </c>
      <c r="C6" s="33">
        <v>199.6</v>
      </c>
      <c r="D6" s="33">
        <v>404.5</v>
      </c>
    </row>
    <row r="7" spans="1:4" x14ac:dyDescent="0.25">
      <c r="A7" s="33" t="s">
        <v>74</v>
      </c>
      <c r="B7" s="33">
        <v>68.3</v>
      </c>
      <c r="C7" s="33">
        <v>66.533333333333331</v>
      </c>
      <c r="D7" s="33">
        <v>67.416666666666671</v>
      </c>
    </row>
    <row r="8" spans="1:4" x14ac:dyDescent="0.25">
      <c r="A8" s="33" t="s">
        <v>75</v>
      </c>
      <c r="B8" s="33">
        <v>1.1699999999999948</v>
      </c>
      <c r="C8" s="33">
        <v>14.600833333333298</v>
      </c>
      <c r="D8" s="33">
        <v>7.2446666666666575</v>
      </c>
    </row>
    <row r="9" spans="1:4" x14ac:dyDescent="0.25">
      <c r="A9" s="33"/>
      <c r="B9" s="33"/>
      <c r="C9" s="33"/>
      <c r="D9" s="33"/>
    </row>
    <row r="10" spans="1:4" ht="15.75" thickBot="1" x14ac:dyDescent="0.3">
      <c r="A10" s="34">
        <v>80</v>
      </c>
      <c r="B10" s="34"/>
      <c r="C10" s="34"/>
      <c r="D10" s="34"/>
    </row>
    <row r="11" spans="1:4" x14ac:dyDescent="0.25">
      <c r="A11" s="33" t="s">
        <v>72</v>
      </c>
      <c r="B11" s="33">
        <v>3</v>
      </c>
      <c r="C11" s="33">
        <v>3</v>
      </c>
      <c r="D11" s="33">
        <v>6</v>
      </c>
    </row>
    <row r="12" spans="1:4" x14ac:dyDescent="0.25">
      <c r="A12" s="33" t="s">
        <v>73</v>
      </c>
      <c r="B12" s="33">
        <v>210.39999999999998</v>
      </c>
      <c r="C12" s="33">
        <v>205.15</v>
      </c>
      <c r="D12" s="33">
        <v>415.54999999999995</v>
      </c>
    </row>
    <row r="13" spans="1:4" x14ac:dyDescent="0.25">
      <c r="A13" s="33" t="s">
        <v>74</v>
      </c>
      <c r="B13" s="33">
        <v>70.133333333333326</v>
      </c>
      <c r="C13" s="33">
        <v>68.38333333333334</v>
      </c>
      <c r="D13" s="33">
        <v>69.258333333333326</v>
      </c>
    </row>
    <row r="14" spans="1:4" x14ac:dyDescent="0.25">
      <c r="A14" s="33" t="s">
        <v>75</v>
      </c>
      <c r="B14" s="33">
        <v>0.46083333333333065</v>
      </c>
      <c r="C14" s="33">
        <v>181.5633333333335</v>
      </c>
      <c r="D14" s="33">
        <v>73.728416666667187</v>
      </c>
    </row>
    <row r="15" spans="1:4" x14ac:dyDescent="0.25">
      <c r="A15" s="33"/>
      <c r="B15" s="33"/>
      <c r="C15" s="33"/>
      <c r="D15" s="33"/>
    </row>
    <row r="16" spans="1:4" ht="15.75" thickBot="1" x14ac:dyDescent="0.3">
      <c r="A16" s="34" t="s">
        <v>71</v>
      </c>
      <c r="B16" s="34"/>
      <c r="C16" s="34"/>
      <c r="D16" s="34"/>
    </row>
    <row r="17" spans="1:7" x14ac:dyDescent="0.25">
      <c r="A17" s="33" t="s">
        <v>72</v>
      </c>
      <c r="B17" s="33">
        <v>6</v>
      </c>
      <c r="C17" s="33">
        <v>6</v>
      </c>
      <c r="D17" s="33"/>
    </row>
    <row r="18" spans="1:7" x14ac:dyDescent="0.25">
      <c r="A18" s="33" t="s">
        <v>73</v>
      </c>
      <c r="B18" s="33">
        <v>415.29999999999995</v>
      </c>
      <c r="C18" s="33">
        <v>404.75</v>
      </c>
      <c r="D18" s="33"/>
    </row>
    <row r="19" spans="1:7" x14ac:dyDescent="0.25">
      <c r="A19" s="33" t="s">
        <v>74</v>
      </c>
      <c r="B19" s="33">
        <v>69.216666666666654</v>
      </c>
      <c r="C19" s="33">
        <v>67.458333333333329</v>
      </c>
      <c r="D19" s="33"/>
    </row>
    <row r="20" spans="1:7" x14ac:dyDescent="0.25">
      <c r="A20" s="33" t="s">
        <v>75</v>
      </c>
      <c r="B20" s="33">
        <v>1.660666666666653</v>
      </c>
      <c r="C20" s="33">
        <v>79.492416666666401</v>
      </c>
      <c r="D20" s="33"/>
    </row>
    <row r="21" spans="1:7" x14ac:dyDescent="0.25">
      <c r="A21" s="33"/>
      <c r="B21" s="33"/>
      <c r="C21" s="33"/>
      <c r="D21" s="33"/>
    </row>
    <row r="23" spans="1:7" ht="15.75" thickBot="1" x14ac:dyDescent="0.3">
      <c r="A23" t="s">
        <v>76</v>
      </c>
    </row>
    <row r="24" spans="1:7" x14ac:dyDescent="0.25">
      <c r="A24" s="36" t="s">
        <v>77</v>
      </c>
      <c r="B24" s="36" t="s">
        <v>78</v>
      </c>
      <c r="C24" s="36" t="s">
        <v>79</v>
      </c>
      <c r="D24" s="36" t="s">
        <v>80</v>
      </c>
      <c r="E24" s="36" t="s">
        <v>81</v>
      </c>
      <c r="F24" s="36" t="s">
        <v>82</v>
      </c>
      <c r="G24" s="36" t="s">
        <v>83</v>
      </c>
    </row>
    <row r="25" spans="1:7" x14ac:dyDescent="0.25">
      <c r="A25" s="33" t="s">
        <v>84</v>
      </c>
      <c r="B25" s="33">
        <v>10.17520833333333</v>
      </c>
      <c r="C25" s="33">
        <v>1</v>
      </c>
      <c r="D25" s="33">
        <v>10.17520833333333</v>
      </c>
      <c r="E25" s="33">
        <v>0.2057728119180631</v>
      </c>
      <c r="F25" s="33">
        <v>0.66215316817189751</v>
      </c>
      <c r="G25" s="33">
        <v>5.3176550715787174</v>
      </c>
    </row>
    <row r="26" spans="1:7" x14ac:dyDescent="0.25">
      <c r="A26" s="33" t="s">
        <v>85</v>
      </c>
      <c r="B26" s="33">
        <v>9.2752083333332962</v>
      </c>
      <c r="C26" s="33">
        <v>1</v>
      </c>
      <c r="D26" s="33">
        <v>9.2752083333332962</v>
      </c>
      <c r="E26" s="33">
        <v>0.18757214961618421</v>
      </c>
      <c r="F26" s="33">
        <v>0.67638495936933085</v>
      </c>
      <c r="G26" s="33">
        <v>5.3176550715787174</v>
      </c>
    </row>
    <row r="27" spans="1:7" x14ac:dyDescent="0.25">
      <c r="A27" s="33" t="s">
        <v>86</v>
      </c>
      <c r="B27" s="33">
        <v>2.08333333318933E-4</v>
      </c>
      <c r="C27" s="33">
        <v>1</v>
      </c>
      <c r="D27" s="33">
        <v>2.08333333318933E-4</v>
      </c>
      <c r="E27" s="33">
        <v>4.2131162732916974E-6</v>
      </c>
      <c r="F27" s="33">
        <v>0.99841253394464102</v>
      </c>
      <c r="G27" s="33">
        <v>5.3176550715787174</v>
      </c>
    </row>
    <row r="28" spans="1:7" x14ac:dyDescent="0.25">
      <c r="A28" s="33" t="s">
        <v>87</v>
      </c>
      <c r="B28" s="33">
        <v>395.59000000000032</v>
      </c>
      <c r="C28" s="33">
        <v>8</v>
      </c>
      <c r="D28" s="33">
        <v>49.44875000000004</v>
      </c>
      <c r="E28" s="33"/>
      <c r="F28" s="33"/>
      <c r="G28" s="33"/>
    </row>
    <row r="29" spans="1:7" x14ac:dyDescent="0.25">
      <c r="A29" s="33"/>
      <c r="B29" s="33"/>
      <c r="C29" s="33"/>
      <c r="D29" s="33"/>
      <c r="E29" s="33"/>
      <c r="F29" s="33"/>
      <c r="G29" s="33"/>
    </row>
    <row r="30" spans="1:7" ht="15.75" thickBot="1" x14ac:dyDescent="0.3">
      <c r="A30" s="35" t="s">
        <v>71</v>
      </c>
      <c r="B30" s="35">
        <v>415.04062500000026</v>
      </c>
      <c r="C30" s="35">
        <v>11</v>
      </c>
      <c r="D30" s="35"/>
      <c r="E30" s="35"/>
      <c r="F30" s="35"/>
      <c r="G30" s="35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Proksimat kitosan</vt:lpstr>
      <vt:lpstr>Pengaruh</vt:lpstr>
      <vt:lpstr>Optimasi</vt:lpstr>
      <vt:lpstr>Kelarutan Total</vt:lpstr>
      <vt:lpstr>Loss on Ignition</vt:lpstr>
      <vt:lpstr>Loss on Drying</vt:lpstr>
      <vt:lpstr>pH</vt:lpstr>
      <vt:lpstr>Uji T pengaruh</vt:lpstr>
      <vt:lpstr>Anova Optimasi</vt:lpstr>
      <vt:lpstr>Anova kelarutan total</vt:lpstr>
      <vt:lpstr>Anova LOI</vt:lpstr>
      <vt:lpstr>Anova LOD</vt:lpstr>
      <vt:lpstr>Anova pH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2018-05-22T15:58:03Z</cp:lastPrinted>
  <dcterms:created xsi:type="dcterms:W3CDTF">2018-04-11T08:11:39Z</dcterms:created>
  <dcterms:modified xsi:type="dcterms:W3CDTF">2018-07-31T07:53:45Z</dcterms:modified>
</cp:coreProperties>
</file>